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D:\_projekt\_4all\"/>
    </mc:Choice>
  </mc:AlternateContent>
  <xr:revisionPtr revIDLastSave="0" documentId="13_ncr:1_{1FCB12D8-2735-4C82-ACA2-4101EC39689C}" xr6:coauthVersionLast="47" xr6:coauthVersionMax="47" xr10:uidLastSave="{00000000-0000-0000-0000-000000000000}"/>
  <bookViews>
    <workbookView xWindow="-120" yWindow="-120" windowWidth="29040" windowHeight="17520" activeTab="3" xr2:uid="{00000000-000D-0000-FFFF-FFFF00000000}"/>
  </bookViews>
  <sheets>
    <sheet name="SchwankungsbreitenTabelle" sheetId="1" r:id="rId1"/>
    <sheet name="VergleichsrechnerProzent" sheetId="3" r:id="rId2"/>
    <sheet name="VergleichsrechnerMittelwert" sheetId="8" r:id="rId3"/>
    <sheet name="Stichprobengröße bestimmen" sheetId="4" r:id="rId4"/>
  </sheets>
  <externalReferences>
    <externalReference r:id="rId5"/>
    <externalReference r:id="rId6"/>
    <externalReference r:id="rId7"/>
  </externalReferences>
  <definedNames>
    <definedName name="_xlnm.Recorder">[1]Makro1!$B$1:$B$65536</definedName>
    <definedName name="BeiKlick_4">[2]!ZahlenFormat_Schaltfläche4_BeiKlick</definedName>
    <definedName name="BeiKlick_5">[2]!Schaltfläche5_BeiKlick</definedName>
    <definedName name="BeiKlick_6">[2]!Schaltfläche6_BeiKlick</definedName>
    <definedName name="kOptionQuerRotiert_BeiKlick">[3]!kOptionQuerRotiert_BeiKlick</definedName>
    <definedName name="lAÖSLK" localSheetId="2">[2]!Schaltfläche5_BeiKlick</definedName>
    <definedName name="lAÖSLK">[2]!Schaltfläche5_BeiKlick</definedName>
    <definedName name="schalt" localSheetId="2">[2]!Schaltfläche5_BeiKlick</definedName>
    <definedName name="schalt">[2]!Schaltfläche5_BeiKlick</definedName>
    <definedName name="Schaltfläche5_BeiKlick" localSheetId="2">[2]!Schaltfläche5_BeiKlick</definedName>
    <definedName name="Schaltfläche5_BeiKlick" localSheetId="1">[2]!Schaltfläche5_BeiKlick</definedName>
    <definedName name="Schaltfläche5_BeiKlick">[2]!Schaltfläche5_BeiKlick</definedName>
    <definedName name="Schaltfläche5m_BeiKlick" localSheetId="2">[2]!Schaltfläche5_BeiKlick</definedName>
    <definedName name="Schaltfläche5m_BeiKlick">[2]!Schaltfläche5_BeiKlick</definedName>
    <definedName name="Schaltfläche6_BeiKlick" localSheetId="2">[2]!Schaltfläche6_BeiKlick</definedName>
    <definedName name="Schaltfläche6_BeiKlick" localSheetId="1">[2]!Schaltfläche6_BeiKlick</definedName>
    <definedName name="Schaltfläche6_BeiKlick">[2]!Schaltfläche6_BeiKlick</definedName>
    <definedName name="Schaltfläche6m_BeiKlick" localSheetId="2">[2]!Schaltfläche6_BeiKlick</definedName>
    <definedName name="Schaltfläche6m_BeiKlick">[2]!Schaltfläche6_BeiKlick</definedName>
    <definedName name="Schaltfläche9_BeiKlick" localSheetId="2">[2]!Schaltfläche5_BeiKlick</definedName>
    <definedName name="Schaltfläche9_BeiKlick">[2]!Schaltfläche5_BeiKlick</definedName>
    <definedName name="SPSS">#REF!</definedName>
    <definedName name="ZahlenFormat_Schaltfläche4_BeiKlick" localSheetId="2">[2]!ZahlenFormat_Schaltfläche4_BeiKlick</definedName>
    <definedName name="ZahlenFormat_Schaltfläche4_BeiKlick" localSheetId="1">[2]!ZahlenFormat_Schaltfläche4_BeiKlick</definedName>
    <definedName name="ZahlenFormat_Schaltfläche4_BeiKlick">[2]!ZahlenFormat_Schaltfläche4_BeiKlick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" i="4" l="1"/>
  <c r="D8" i="4"/>
  <c r="C8" i="4"/>
  <c r="D7" i="3" l="1"/>
  <c r="C7" i="3"/>
  <c r="C8" i="8"/>
  <c r="D8" i="8"/>
  <c r="H12" i="8" s="1"/>
  <c r="G24" i="8"/>
  <c r="G21" i="8"/>
  <c r="O9" i="8"/>
  <c r="N25" i="1"/>
  <c r="M25" i="1"/>
  <c r="L25" i="1"/>
  <c r="K25" i="1"/>
  <c r="J25" i="1"/>
  <c r="I25" i="1"/>
  <c r="H25" i="1"/>
  <c r="G25" i="1"/>
  <c r="F25" i="1"/>
  <c r="E25" i="1"/>
  <c r="N24" i="1"/>
  <c r="M24" i="1"/>
  <c r="L24" i="1"/>
  <c r="K24" i="1"/>
  <c r="J24" i="1"/>
  <c r="I24" i="1"/>
  <c r="H24" i="1"/>
  <c r="G24" i="1"/>
  <c r="F24" i="1"/>
  <c r="E24" i="1"/>
  <c r="N23" i="1"/>
  <c r="M23" i="1"/>
  <c r="L23" i="1"/>
  <c r="K23" i="1"/>
  <c r="J23" i="1"/>
  <c r="I23" i="1"/>
  <c r="H23" i="1"/>
  <c r="G23" i="1"/>
  <c r="F23" i="1"/>
  <c r="E23" i="1"/>
  <c r="N22" i="1"/>
  <c r="M22" i="1"/>
  <c r="L22" i="1"/>
  <c r="K22" i="1"/>
  <c r="J22" i="1"/>
  <c r="I22" i="1"/>
  <c r="H22" i="1"/>
  <c r="G22" i="1"/>
  <c r="F22" i="1"/>
  <c r="E22" i="1"/>
  <c r="N21" i="1"/>
  <c r="M21" i="1"/>
  <c r="L21" i="1"/>
  <c r="K21" i="1"/>
  <c r="J21" i="1"/>
  <c r="I21" i="1"/>
  <c r="H21" i="1"/>
  <c r="G21" i="1"/>
  <c r="F21" i="1"/>
  <c r="E21" i="1"/>
  <c r="N20" i="1"/>
  <c r="M20" i="1"/>
  <c r="L20" i="1"/>
  <c r="K20" i="1"/>
  <c r="J20" i="1"/>
  <c r="I20" i="1"/>
  <c r="H20" i="1"/>
  <c r="G20" i="1"/>
  <c r="F20" i="1"/>
  <c r="E20" i="1"/>
  <c r="N19" i="1"/>
  <c r="M19" i="1"/>
  <c r="L19" i="1"/>
  <c r="K19" i="1"/>
  <c r="J19" i="1"/>
  <c r="I19" i="1"/>
  <c r="H19" i="1"/>
  <c r="G19" i="1"/>
  <c r="F19" i="1"/>
  <c r="E19" i="1"/>
  <c r="N18" i="1"/>
  <c r="M18" i="1"/>
  <c r="L18" i="1"/>
  <c r="K18" i="1"/>
  <c r="J18" i="1"/>
  <c r="I18" i="1"/>
  <c r="H18" i="1"/>
  <c r="G18" i="1"/>
  <c r="F18" i="1"/>
  <c r="E18" i="1"/>
  <c r="N17" i="1"/>
  <c r="M17" i="1"/>
  <c r="L17" i="1"/>
  <c r="K17" i="1"/>
  <c r="J17" i="1"/>
  <c r="I17" i="1"/>
  <c r="H17" i="1"/>
  <c r="G17" i="1"/>
  <c r="F17" i="1"/>
  <c r="E17" i="1"/>
  <c r="N16" i="1"/>
  <c r="M16" i="1"/>
  <c r="L16" i="1"/>
  <c r="K16" i="1"/>
  <c r="J16" i="1"/>
  <c r="I16" i="1"/>
  <c r="H16" i="1"/>
  <c r="G16" i="1"/>
  <c r="F16" i="1"/>
  <c r="E16" i="1"/>
  <c r="N15" i="1"/>
  <c r="M15" i="1"/>
  <c r="L15" i="1"/>
  <c r="K15" i="1"/>
  <c r="J15" i="1"/>
  <c r="I15" i="1"/>
  <c r="H15" i="1"/>
  <c r="G15" i="1"/>
  <c r="F15" i="1"/>
  <c r="E15" i="1"/>
  <c r="N14" i="1"/>
  <c r="M14" i="1"/>
  <c r="L14" i="1"/>
  <c r="K14" i="1"/>
  <c r="J14" i="1"/>
  <c r="I14" i="1"/>
  <c r="H14" i="1"/>
  <c r="G14" i="1"/>
  <c r="F14" i="1"/>
  <c r="E14" i="1"/>
  <c r="N13" i="1"/>
  <c r="M13" i="1"/>
  <c r="L13" i="1"/>
  <c r="K13" i="1"/>
  <c r="J13" i="1"/>
  <c r="I13" i="1"/>
  <c r="H13" i="1"/>
  <c r="G13" i="1"/>
  <c r="F13" i="1"/>
  <c r="E13" i="1"/>
  <c r="N12" i="1"/>
  <c r="M12" i="1"/>
  <c r="L12" i="1"/>
  <c r="K12" i="1"/>
  <c r="J12" i="1"/>
  <c r="I12" i="1"/>
  <c r="H12" i="1"/>
  <c r="G12" i="1"/>
  <c r="F12" i="1"/>
  <c r="E12" i="1"/>
  <c r="N11" i="1"/>
  <c r="M11" i="1"/>
  <c r="L11" i="1"/>
  <c r="K11" i="1"/>
  <c r="J11" i="1"/>
  <c r="I11" i="1"/>
  <c r="H11" i="1"/>
  <c r="G11" i="1"/>
  <c r="F11" i="1"/>
  <c r="E11" i="1"/>
  <c r="N10" i="1"/>
  <c r="M10" i="1"/>
  <c r="L10" i="1"/>
  <c r="K10" i="1"/>
  <c r="J10" i="1"/>
  <c r="I10" i="1"/>
  <c r="H10" i="1"/>
  <c r="G10" i="1"/>
  <c r="F10" i="1"/>
  <c r="E10" i="1"/>
  <c r="F9" i="1"/>
  <c r="G9" i="1"/>
  <c r="H9" i="1"/>
  <c r="I9" i="1"/>
  <c r="J9" i="1"/>
  <c r="K9" i="1"/>
  <c r="L9" i="1"/>
  <c r="M9" i="1"/>
  <c r="N9" i="1"/>
  <c r="E9" i="1"/>
  <c r="O8" i="3"/>
  <c r="C10" i="8" l="1"/>
  <c r="G20" i="8" s="1"/>
  <c r="D10" i="8"/>
  <c r="G23" i="8" s="1"/>
  <c r="D11" i="8"/>
  <c r="G25" i="8" s="1"/>
  <c r="H11" i="3"/>
  <c r="G11" i="3"/>
  <c r="C11" i="8" l="1"/>
  <c r="G22" i="8" s="1"/>
  <c r="G12" i="8"/>
  <c r="C9" i="3"/>
  <c r="G19" i="3" s="1"/>
  <c r="G23" i="3"/>
  <c r="G20" i="3"/>
  <c r="D10" i="3"/>
  <c r="G24" i="3" s="1"/>
  <c r="E10" i="8" l="1"/>
  <c r="G10" i="8" s="1"/>
  <c r="F10" i="8" s="1"/>
  <c r="C10" i="3"/>
  <c r="G21" i="3" s="1"/>
  <c r="D9" i="3"/>
  <c r="G15" i="8" l="1"/>
  <c r="G16" i="8" s="1"/>
  <c r="E9" i="3"/>
  <c r="G22" i="3"/>
  <c r="G18" i="8" l="1"/>
  <c r="G17" i="8" s="1"/>
  <c r="G14" i="3"/>
  <c r="G15" i="3" s="1"/>
  <c r="G9" i="3"/>
  <c r="F9" i="3" s="1"/>
  <c r="G17" i="3" l="1"/>
  <c r="G16" i="3" s="1"/>
</calcChain>
</file>

<file path=xl/sharedStrings.xml><?xml version="1.0" encoding="utf-8"?>
<sst xmlns="http://schemas.openxmlformats.org/spreadsheetml/2006/main" count="45" uniqueCount="29">
  <si>
    <t xml:space="preserve"> bis</t>
  </si>
  <si>
    <t xml:space="preserve">Schwankungsbreite in %:  ± </t>
  </si>
  <si>
    <t>%-Ergebnis Stichprobe</t>
  </si>
  <si>
    <t>ò</t>
  </si>
  <si>
    <t>%-Ergebnis in der Grundgesamtheit von</t>
  </si>
  <si>
    <t>(Teil-)Stichprobengrösse</t>
  </si>
  <si>
    <t>Größe der (Teil-)Grundgesamtheit</t>
  </si>
  <si>
    <t>% Sicherheit</t>
  </si>
  <si>
    <t>[bei unbekanntem N leer lassen]</t>
  </si>
  <si>
    <t>Größe der Grundgesamtheit</t>
  </si>
  <si>
    <t>[Level auswählen]</t>
  </si>
  <si>
    <t xml:space="preserve"> Zahl der Fälle &gt;&gt;&gt;</t>
  </si>
  <si>
    <t xml:space="preserve"> Anteil &gt;&gt;&gt;</t>
  </si>
  <si>
    <t>Berechnung von Stichprobengrößen: Wie groß muss die Stichprobe zumindest sein?</t>
  </si>
  <si>
    <t>erforderliche Mindest-(Teil-)Stichprobengrösse</t>
  </si>
  <si>
    <t>[in %]</t>
  </si>
  <si>
    <t>Maximal tolerierte Schwankungsbreite</t>
  </si>
  <si>
    <t>Zu erwartendes %-Ergebnis auf eine Frage</t>
  </si>
  <si>
    <t>[Sicherheits-Level in % auswählen]</t>
  </si>
  <si>
    <t>[ohne Ergebniserwartung = 50 %]</t>
  </si>
  <si>
    <r>
      <t xml:space="preserve">%-Sicherheit </t>
    </r>
    <r>
      <rPr>
        <sz val="16"/>
        <color theme="0" tint="-0.499984740745262"/>
        <rFont val="Arial"/>
        <family val="2"/>
      </rPr>
      <t>[Level auswählen]</t>
    </r>
  </si>
  <si>
    <t>Ø-Ergebnis in der Grundgesamtheit von</t>
  </si>
  <si>
    <t xml:space="preserve">Konfidenzintervall des Mittelwerts:  ± </t>
  </si>
  <si>
    <t>%-Schwankungsbreiten: Realer Unterschied in der Grundgesamtheit?</t>
  </si>
  <si>
    <t>Mittelwert der Stichprobe</t>
  </si>
  <si>
    <t>Standardabweichung der Stichprobe</t>
  </si>
  <si>
    <t>[s angeben, sonst kann das Mittelwert-KI nicht berechnet werden]</t>
  </si>
  <si>
    <t>[n angeben, sonst kann das Mittelwert-KI nicht berechnet werden]</t>
  </si>
  <si>
    <t>Mittelwert-Konfidenzintervalle (KI): Realer Unterschied in der Grundgesamtheit?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</si>
</sst>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&quot; %&quot;"/>
    <numFmt numFmtId="166" formatCode="#,##0.0"/>
    <numFmt numFmtId="167" formatCode="0.0&quot; %&quot;"/>
  </numFmts>
  <fonts count="24" x14ac:knownFonts="1">
    <font>
      <sz val="10"/>
      <name val="Arial"/>
    </font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8"/>
      <color indexed="12"/>
      <name val="Arial"/>
      <family val="2"/>
    </font>
    <font>
      <sz val="18"/>
      <color indexed="12"/>
      <name val="Arial"/>
      <family val="2"/>
    </font>
    <font>
      <sz val="20"/>
      <name val="Wingdings"/>
      <charset val="2"/>
    </font>
    <font>
      <sz val="16"/>
      <name val="Arial"/>
      <family val="2"/>
    </font>
    <font>
      <b/>
      <sz val="16"/>
      <color indexed="12"/>
      <name val="Arial"/>
      <family val="2"/>
    </font>
    <font>
      <b/>
      <sz val="16"/>
      <color indexed="10"/>
      <name val="Arial"/>
      <family val="2"/>
    </font>
    <font>
      <b/>
      <sz val="16"/>
      <color indexed="9"/>
      <name val="Arial"/>
      <family val="2"/>
    </font>
    <font>
      <sz val="10"/>
      <color indexed="9"/>
      <name val="Arial"/>
      <family val="2"/>
    </font>
    <font>
      <b/>
      <sz val="16"/>
      <color rgb="FFFF0000"/>
      <name val="Arial"/>
      <family val="2"/>
    </font>
    <font>
      <b/>
      <sz val="18"/>
      <color rgb="FFFF0000"/>
      <name val="Arial"/>
      <family val="2"/>
    </font>
    <font>
      <sz val="14"/>
      <color theme="0" tint="-0.499984740745262"/>
      <name val="Arial"/>
      <family val="2"/>
    </font>
    <font>
      <b/>
      <sz val="14"/>
      <color rgb="FFFF0000"/>
      <name val="Arial"/>
      <family val="2"/>
    </font>
    <font>
      <sz val="10"/>
      <name val="Verdana"/>
      <family val="2"/>
    </font>
    <font>
      <sz val="20"/>
      <color theme="0"/>
      <name val="Arial"/>
      <family val="2"/>
    </font>
    <font>
      <sz val="16"/>
      <color theme="0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1" fillId="0" borderId="0"/>
  </cellStyleXfs>
  <cellXfs count="88">
    <xf numFmtId="0" fontId="0" fillId="0" borderId="0" xfId="0"/>
    <xf numFmtId="0" fontId="2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Continuous" vertical="center" wrapText="1"/>
    </xf>
    <xf numFmtId="3" fontId="4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Continuous" vertical="center" wrapText="1"/>
    </xf>
    <xf numFmtId="3" fontId="4" fillId="0" borderId="0" xfId="0" applyNumberFormat="1" applyFont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 wrapText="1"/>
    </xf>
    <xf numFmtId="165" fontId="4" fillId="0" borderId="7" xfId="0" applyNumberFormat="1" applyFont="1" applyBorder="1" applyAlignment="1">
      <alignment horizontal="center" vertical="center" wrapText="1"/>
    </xf>
    <xf numFmtId="165" fontId="4" fillId="0" borderId="8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vertical="center" wrapText="1"/>
    </xf>
    <xf numFmtId="3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3" fontId="8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3" fontId="11" fillId="0" borderId="1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 indent="1"/>
    </xf>
    <xf numFmtId="0" fontId="13" fillId="0" borderId="0" xfId="0" applyFont="1" applyAlignment="1">
      <alignment horizontal="left" vertical="center" wrapText="1"/>
    </xf>
    <xf numFmtId="3" fontId="11" fillId="0" borderId="16" xfId="0" applyNumberFormat="1" applyFont="1" applyBorder="1" applyAlignment="1">
      <alignment horizontal="center" vertical="center" wrapText="1"/>
    </xf>
    <xf numFmtId="166" fontId="12" fillId="0" borderId="0" xfId="0" applyNumberFormat="1" applyFont="1" applyAlignment="1">
      <alignment horizontal="center" vertical="center" wrapText="1"/>
    </xf>
    <xf numFmtId="166" fontId="1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indent="1"/>
    </xf>
    <xf numFmtId="167" fontId="7" fillId="3" borderId="0" xfId="0" applyNumberFormat="1" applyFont="1" applyFill="1" applyAlignment="1">
      <alignment horizontal="center" vertical="center" wrapText="1"/>
    </xf>
    <xf numFmtId="3" fontId="7" fillId="4" borderId="0" xfId="0" applyNumberFormat="1" applyFont="1" applyFill="1" applyAlignment="1">
      <alignment horizontal="center" vertical="center" wrapText="1"/>
    </xf>
    <xf numFmtId="3" fontId="7" fillId="5" borderId="0" xfId="0" applyNumberFormat="1" applyFont="1" applyFill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1"/>
    </xf>
    <xf numFmtId="0" fontId="20" fillId="0" borderId="0" xfId="0" applyFont="1" applyAlignment="1">
      <alignment horizontal="left" vertical="center" indent="1"/>
    </xf>
    <xf numFmtId="164" fontId="20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164" fontId="20" fillId="6" borderId="0" xfId="0" applyNumberFormat="1" applyFont="1" applyFill="1" applyAlignment="1">
      <alignment horizontal="center" vertical="center"/>
    </xf>
    <xf numFmtId="0" fontId="20" fillId="0" borderId="0" xfId="0" applyFont="1" applyAlignment="1">
      <alignment horizontal="right" vertical="center" indent="1"/>
    </xf>
    <xf numFmtId="0" fontId="19" fillId="0" borderId="0" xfId="0" applyFont="1" applyAlignment="1">
      <alignment horizontal="left" vertical="center" indent="1"/>
    </xf>
    <xf numFmtId="3" fontId="4" fillId="3" borderId="9" xfId="0" applyNumberFormat="1" applyFont="1" applyFill="1" applyBorder="1" applyAlignment="1">
      <alignment horizontal="center" vertical="center" wrapText="1"/>
    </xf>
    <xf numFmtId="3" fontId="4" fillId="3" borderId="13" xfId="0" applyNumberFormat="1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right" vertical="center" wrapText="1"/>
    </xf>
    <xf numFmtId="164" fontId="14" fillId="2" borderId="0" xfId="0" applyNumberFormat="1" applyFont="1" applyFill="1" applyAlignment="1">
      <alignment horizontal="left" vertical="center" wrapText="1" indent="1"/>
    </xf>
    <xf numFmtId="164" fontId="14" fillId="2" borderId="0" xfId="0" applyNumberFormat="1" applyFont="1" applyFill="1" applyAlignment="1">
      <alignment horizontal="left" vertical="center" wrapText="1"/>
    </xf>
    <xf numFmtId="164" fontId="22" fillId="0" borderId="0" xfId="0" applyNumberFormat="1" applyFont="1" applyAlignment="1">
      <alignment horizontal="right" vertical="center" wrapText="1"/>
    </xf>
    <xf numFmtId="164" fontId="22" fillId="0" borderId="0" xfId="0" applyNumberFormat="1" applyFont="1" applyAlignment="1">
      <alignment horizontal="left" vertical="center" wrapText="1"/>
    </xf>
    <xf numFmtId="167" fontId="7" fillId="7" borderId="0" xfId="0" applyNumberFormat="1" applyFont="1" applyFill="1" applyAlignment="1">
      <alignment horizontal="center" vertical="center" wrapText="1"/>
    </xf>
    <xf numFmtId="164" fontId="17" fillId="6" borderId="0" xfId="0" applyNumberFormat="1" applyFont="1" applyFill="1" applyAlignment="1">
      <alignment horizontal="center" vertical="center"/>
    </xf>
    <xf numFmtId="0" fontId="12" fillId="0" borderId="0" xfId="0" applyFont="1" applyAlignment="1">
      <alignment horizontal="right" vertical="center" indent="1"/>
    </xf>
    <xf numFmtId="0" fontId="17" fillId="0" borderId="0" xfId="0" applyFont="1" applyAlignment="1">
      <alignment horizontal="left" vertical="center" indent="1"/>
    </xf>
    <xf numFmtId="164" fontId="18" fillId="6" borderId="21" xfId="0" applyNumberFormat="1" applyFont="1" applyFill="1" applyBorder="1" applyAlignment="1">
      <alignment horizontal="right" vertical="center"/>
    </xf>
    <xf numFmtId="2" fontId="7" fillId="0" borderId="14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 indent="1"/>
    </xf>
    <xf numFmtId="4" fontId="7" fillId="5" borderId="0" xfId="0" applyNumberFormat="1" applyFont="1" applyFill="1" applyAlignment="1">
      <alignment horizontal="center" vertical="center" wrapText="1"/>
    </xf>
    <xf numFmtId="4" fontId="7" fillId="3" borderId="0" xfId="0" applyNumberFormat="1" applyFont="1" applyFill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3" fontId="7" fillId="0" borderId="22" xfId="0" applyNumberFormat="1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top" textRotation="180" wrapText="1"/>
    </xf>
    <xf numFmtId="3" fontId="4" fillId="0" borderId="0" xfId="0" applyNumberFormat="1" applyFont="1" applyAlignment="1">
      <alignment horizontal="center" vertical="top" textRotation="180" wrapText="1"/>
    </xf>
    <xf numFmtId="3" fontId="4" fillId="4" borderId="0" xfId="0" applyNumberFormat="1" applyFont="1" applyFill="1" applyAlignment="1">
      <alignment horizontal="center" vertical="center" wrapText="1"/>
    </xf>
    <xf numFmtId="164" fontId="22" fillId="0" borderId="0" xfId="0" applyNumberFormat="1" applyFont="1" applyAlignment="1">
      <alignment horizontal="right" vertical="center" wrapText="1"/>
    </xf>
    <xf numFmtId="164" fontId="22" fillId="0" borderId="0" xfId="0" applyNumberFormat="1" applyFont="1" applyAlignment="1">
      <alignment horizontal="left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 wrapText="1" indent="1"/>
    </xf>
    <xf numFmtId="2" fontId="15" fillId="2" borderId="0" xfId="0" applyNumberFormat="1" applyFont="1" applyFill="1" applyAlignment="1">
      <alignment horizontal="right" vertical="center" wrapText="1"/>
    </xf>
    <xf numFmtId="164" fontId="14" fillId="2" borderId="0" xfId="0" applyNumberFormat="1" applyFont="1" applyFill="1" applyAlignment="1">
      <alignment horizontal="left" vertical="center" wrapText="1" indent="1"/>
    </xf>
    <xf numFmtId="164" fontId="14" fillId="2" borderId="0" xfId="0" applyNumberFormat="1" applyFont="1" applyFill="1" applyAlignment="1">
      <alignment horizontal="left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</cellXfs>
  <cellStyles count="4">
    <cellStyle name="Comma [0]" xfId="1" xr:uid="{00000000-0005-0000-0000-000000000000}"/>
    <cellStyle name="Currency [0]" xfId="2" xr:uid="{00000000-0005-0000-0000-000001000000}"/>
    <cellStyle name="Standard" xfId="0" builtinId="0"/>
    <cellStyle name="Standard 2" xfId="3" xr:uid="{00000000-0005-0000-0000-000003000000}"/>
  </cellStyles>
  <dxfs count="3">
    <dxf>
      <font>
        <color rgb="FF008000"/>
      </font>
      <border>
        <left/>
        <right/>
        <top style="thin">
          <color rgb="FF008000"/>
        </top>
        <bottom style="thin">
          <color rgb="FF008000"/>
        </bottom>
      </border>
    </dxf>
    <dxf>
      <font>
        <color rgb="FF008000"/>
      </font>
      <border>
        <left/>
        <right/>
        <top style="thin">
          <color rgb="FF008000"/>
        </top>
        <bottom style="thin">
          <color rgb="FF008000"/>
        </bottom>
      </border>
    </dxf>
    <dxf>
      <font>
        <color rgb="FF008000"/>
      </font>
      <border>
        <left/>
        <right/>
        <top style="thin">
          <color rgb="FF008000"/>
        </top>
        <bottom style="thin">
          <color rgb="FF008000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6577529903730054E-2"/>
          <c:y val="9.2592592592592692E-3"/>
          <c:w val="0.92684494019253993"/>
          <c:h val="0.89790901137357915"/>
        </c:manualLayout>
      </c:layout>
      <c:barChart>
        <c:barDir val="col"/>
        <c:grouping val="clustered"/>
        <c:varyColors val="0"/>
        <c:ser>
          <c:idx val="1"/>
          <c:order val="2"/>
          <c:tx>
            <c:v>oben</c:v>
          </c:tx>
          <c:spPr>
            <a:solidFill>
              <a:schemeClr val="bg1">
                <a:lumMod val="65000"/>
              </a:schemeClr>
            </a:solidFill>
            <a:ln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(VergleichsrechnerProzent!$G$21,VergleichsrechnerProzent!$G$24)</c:f>
              <c:numCache>
                <c:formatCode>#\ ##0.0</c:formatCode>
                <c:ptCount val="2"/>
                <c:pt idx="0">
                  <c:v>60</c:v>
                </c:pt>
                <c:pt idx="1">
                  <c:v>46.928203230275507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E9-4380-9402-257E39D711B6}"/>
            </c:ext>
          </c:extLst>
        </c:ser>
        <c:ser>
          <c:idx val="4"/>
          <c:order val="4"/>
          <c:tx>
            <c:v>unten</c:v>
          </c:tx>
          <c:spPr>
            <a:solidFill>
              <a:schemeClr val="bg1"/>
            </a:solidFill>
            <a:ln>
              <a:noFill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E9-4380-9402-257E39D711B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E9-4380-9402-257E39D711B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(VergleichsrechnerProzent!$G$19,VergleichsrechnerProzent!$G$22)</c:f>
              <c:numCache>
                <c:formatCode>#\ ##0.0</c:formatCode>
                <c:ptCount val="2"/>
                <c:pt idx="0">
                  <c:v>40</c:v>
                </c:pt>
                <c:pt idx="1">
                  <c:v>33.071796769724493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E9-4380-9402-257E39D71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91260360"/>
        <c:axId val="291485104"/>
      </c:barChart>
      <c:lineChart>
        <c:grouping val="standard"/>
        <c:varyColors val="0"/>
        <c:ser>
          <c:idx val="2"/>
          <c:order val="0"/>
          <c:tx>
            <c:strRef>
              <c:f>VergleichsrechnerProzent!$G$9</c:f>
              <c:strCache>
                <c:ptCount val="1"/>
                <c:pt idx="0">
                  <c:v>kein realer Unterschied!</c:v>
                </c:pt>
              </c:strCache>
            </c:strRef>
          </c:tx>
          <c:spPr>
            <a:ln w="38100">
              <a:solidFill>
                <a:srgbClr val="008000">
                  <a:alpha val="65000"/>
                </a:srgbClr>
              </a:solidFill>
            </a:ln>
          </c:spPr>
          <c:marker>
            <c:symbol val="none"/>
          </c:marker>
          <c:val>
            <c:numRef>
              <c:f>VergleichsrechnerProzent!$G$14:$G$15</c:f>
              <c:numCache>
                <c:formatCode>#\ ##0.0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0E9-4380-9402-257E39D711B6}"/>
            </c:ext>
          </c:extLst>
        </c:ser>
        <c:ser>
          <c:idx val="3"/>
          <c:order val="1"/>
          <c:tx>
            <c:strRef>
              <c:f>VergleichsrechnerProzent!$G$9</c:f>
              <c:strCache>
                <c:ptCount val="1"/>
                <c:pt idx="0">
                  <c:v>kein realer Unterschied!</c:v>
                </c:pt>
              </c:strCache>
            </c:strRef>
          </c:tx>
          <c:spPr>
            <a:ln>
              <a:solidFill>
                <a:srgbClr val="008000">
                  <a:alpha val="65000"/>
                </a:srgbClr>
              </a:solidFill>
            </a:ln>
          </c:spPr>
          <c:marker>
            <c:symbol val="none"/>
          </c:marker>
          <c:dPt>
            <c:idx val="1"/>
            <c:bubble3D val="0"/>
            <c:spPr>
              <a:ln w="38100">
                <a:solidFill>
                  <a:srgbClr val="008000">
                    <a:alpha val="65000"/>
                  </a:srgb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6-80E9-4380-9402-257E39D711B6}"/>
              </c:ext>
            </c:extLst>
          </c:dPt>
          <c:val>
            <c:numRef>
              <c:f>VergleichsrechnerProzent!$G$16:$G$17</c:f>
              <c:numCache>
                <c:formatCode>#\ ##0.0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0E9-4380-9402-257E39D71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1260360"/>
        <c:axId val="291485104"/>
      </c:lineChart>
      <c:scatterChart>
        <c:scatterStyle val="lineMarker"/>
        <c:varyColors val="0"/>
        <c:ser>
          <c:idx val="0"/>
          <c:order val="3"/>
          <c:tx>
            <c:v>mitte</c:v>
          </c:tx>
          <c:spPr>
            <a:ln w="28575">
              <a:noFill/>
            </a:ln>
          </c:spPr>
          <c:marker>
            <c:symbol val="dash"/>
            <c:size val="10"/>
            <c:spPr>
              <a:solidFill>
                <a:srgbClr val="FF0000"/>
              </a:solidFill>
              <a:ln w="38100">
                <a:solidFill>
                  <a:srgbClr val="FF0000"/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Ref>
              <c:f>(VergleichsrechnerProzent!$G$20,VergleichsrechnerProzent!$G$23)</c:f>
              <c:numCache>
                <c:formatCode>#\ ##0.0</c:formatCode>
                <c:ptCount val="2"/>
                <c:pt idx="0">
                  <c:v>50</c:v>
                </c:pt>
                <c:pt idx="1">
                  <c:v>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80E9-4380-9402-257E39D71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1260360"/>
        <c:axId val="291485104"/>
      </c:scatterChart>
      <c:catAx>
        <c:axId val="291260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FFFFFF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291485104"/>
        <c:crosses val="autoZero"/>
        <c:auto val="1"/>
        <c:lblAlgn val="ctr"/>
        <c:lblOffset val="100"/>
        <c:tickMarkSkip val="1"/>
        <c:noMultiLvlLbl val="0"/>
      </c:catAx>
      <c:valAx>
        <c:axId val="291485104"/>
        <c:scaling>
          <c:orientation val="minMax"/>
          <c:max val="100"/>
          <c:min val="0"/>
        </c:scaling>
        <c:delete val="0"/>
        <c:axPos val="l"/>
        <c:numFmt formatCode="#\ ##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2912603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29" r="0.70000000000000029" t="0.78740157499999996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6577529903730054E-2"/>
          <c:y val="9.2592592592592692E-3"/>
          <c:w val="0.92684494019253993"/>
          <c:h val="0.89790901137357915"/>
        </c:manualLayout>
      </c:layout>
      <c:barChart>
        <c:barDir val="col"/>
        <c:grouping val="clustered"/>
        <c:varyColors val="0"/>
        <c:ser>
          <c:idx val="1"/>
          <c:order val="2"/>
          <c:tx>
            <c:v>oben</c:v>
          </c:tx>
          <c:spPr>
            <a:solidFill>
              <a:schemeClr val="bg1">
                <a:lumMod val="65000"/>
              </a:schemeClr>
            </a:solidFill>
            <a:ln>
              <a:noFill/>
            </a:ln>
          </c:spPr>
          <c:invertIfNegative val="0"/>
          <c:dLbls>
            <c:numFmt formatCode="#,##0.0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(VergleichsrechnerMittelwert!$G$22,VergleichsrechnerMittelwert!$G$25)</c:f>
              <c:numCache>
                <c:formatCode>#\ ##0.0</c:formatCode>
                <c:ptCount val="2"/>
                <c:pt idx="0">
                  <c:v>1.6741136769349088</c:v>
                </c:pt>
                <c:pt idx="1">
                  <c:v>2.312730310874739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2E-4014-BF7B-81D8A4F149E6}"/>
            </c:ext>
          </c:extLst>
        </c:ser>
        <c:ser>
          <c:idx val="4"/>
          <c:order val="4"/>
          <c:tx>
            <c:v>unten</c:v>
          </c:tx>
          <c:spPr>
            <a:solidFill>
              <a:schemeClr val="bg1"/>
            </a:solidFill>
            <a:ln>
              <a:noFill/>
            </a:ln>
          </c:spPr>
          <c:invertIfNegative val="0"/>
          <c:dLbls>
            <c:dLbl>
              <c:idx val="0"/>
              <c:numFmt formatCode="#,##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2E-4014-BF7B-81D8A4F149E6}"/>
                </c:ext>
              </c:extLst>
            </c:dLbl>
            <c:dLbl>
              <c:idx val="1"/>
              <c:numFmt formatCode="#,##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2E-4014-BF7B-81D8A4F149E6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(VergleichsrechnerMittelwert!$G$20,VergleichsrechnerMittelwert!$G$23)</c:f>
              <c:numCache>
                <c:formatCode>#\ ##0.0</c:formatCode>
                <c:ptCount val="2"/>
                <c:pt idx="0">
                  <c:v>1.3858863230650913</c:v>
                </c:pt>
                <c:pt idx="1">
                  <c:v>1.9072696891252607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2E-4014-BF7B-81D8A4F14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91260360"/>
        <c:axId val="291485104"/>
      </c:barChart>
      <c:lineChart>
        <c:grouping val="standard"/>
        <c:varyColors val="0"/>
        <c:ser>
          <c:idx val="2"/>
          <c:order val="0"/>
          <c:tx>
            <c:strRef>
              <c:f>VergleichsrechnerMittelwert!$G$10</c:f>
              <c:strCache>
                <c:ptCount val="1"/>
                <c:pt idx="0">
                  <c:v>realer Mindestunterschied!</c:v>
                </c:pt>
              </c:strCache>
            </c:strRef>
          </c:tx>
          <c:spPr>
            <a:ln w="38100">
              <a:solidFill>
                <a:srgbClr val="008000">
                  <a:alpha val="65000"/>
                </a:srgbClr>
              </a:solidFill>
            </a:ln>
          </c:spPr>
          <c:marker>
            <c:symbol val="none"/>
          </c:marker>
          <c:val>
            <c:numRef>
              <c:f>VergleichsrechnerMittelwert!$G$15:$G$16</c:f>
              <c:numCache>
                <c:formatCode>#\ ##0.0</c:formatCode>
                <c:ptCount val="2"/>
                <c:pt idx="0">
                  <c:v>1.6741136769349088</c:v>
                </c:pt>
                <c:pt idx="1">
                  <c:v>1.6741136769349088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2E-4014-BF7B-81D8A4F149E6}"/>
            </c:ext>
          </c:extLst>
        </c:ser>
        <c:ser>
          <c:idx val="3"/>
          <c:order val="1"/>
          <c:tx>
            <c:strRef>
              <c:f>VergleichsrechnerMittelwert!$G$10</c:f>
              <c:strCache>
                <c:ptCount val="1"/>
                <c:pt idx="0">
                  <c:v>realer Mindestunterschied!</c:v>
                </c:pt>
              </c:strCache>
            </c:strRef>
          </c:tx>
          <c:spPr>
            <a:ln>
              <a:solidFill>
                <a:srgbClr val="008000">
                  <a:alpha val="65000"/>
                </a:srgbClr>
              </a:solidFill>
            </a:ln>
          </c:spPr>
          <c:marker>
            <c:symbol val="none"/>
          </c:marker>
          <c:dPt>
            <c:idx val="1"/>
            <c:bubble3D val="0"/>
            <c:spPr>
              <a:ln w="38100">
                <a:solidFill>
                  <a:srgbClr val="008000">
                    <a:alpha val="65000"/>
                  </a:srgb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6-112E-4014-BF7B-81D8A4F149E6}"/>
              </c:ext>
            </c:extLst>
          </c:dPt>
          <c:val>
            <c:numRef>
              <c:f>VergleichsrechnerMittelwert!$G$17:$G$18</c:f>
              <c:numCache>
                <c:formatCode>#\ ##0.0</c:formatCode>
                <c:ptCount val="2"/>
                <c:pt idx="0">
                  <c:v>1.9072696891252607</c:v>
                </c:pt>
                <c:pt idx="1">
                  <c:v>1.9072696891252607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12E-4014-BF7B-81D8A4F14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1260360"/>
        <c:axId val="291485104"/>
      </c:lineChart>
      <c:scatterChart>
        <c:scatterStyle val="lineMarker"/>
        <c:varyColors val="0"/>
        <c:ser>
          <c:idx val="0"/>
          <c:order val="3"/>
          <c:tx>
            <c:v>mitte</c:v>
          </c:tx>
          <c:spPr>
            <a:ln w="28575">
              <a:noFill/>
            </a:ln>
          </c:spPr>
          <c:marker>
            <c:symbol val="dash"/>
            <c:size val="10"/>
            <c:spPr>
              <a:solidFill>
                <a:srgbClr val="FF0000"/>
              </a:solidFill>
              <a:ln w="38100">
                <a:solidFill>
                  <a:srgbClr val="FF0000"/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Ref>
              <c:f>(VergleichsrechnerMittelwert!$G$21,VergleichsrechnerMittelwert!$G$24)</c:f>
              <c:numCache>
                <c:formatCode>#\ ##0.0</c:formatCode>
                <c:ptCount val="2"/>
                <c:pt idx="0">
                  <c:v>1.53</c:v>
                </c:pt>
                <c:pt idx="1">
                  <c:v>2.11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112E-4014-BF7B-81D8A4F14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1260360"/>
        <c:axId val="291485104"/>
      </c:scatterChart>
      <c:catAx>
        <c:axId val="291260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FFFFFF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291485104"/>
        <c:crosses val="autoZero"/>
        <c:auto val="1"/>
        <c:lblAlgn val="ctr"/>
        <c:lblOffset val="100"/>
        <c:tickMarkSkip val="1"/>
        <c:noMultiLvlLbl val="0"/>
      </c:catAx>
      <c:valAx>
        <c:axId val="291485104"/>
        <c:scaling>
          <c:orientation val="minMax"/>
        </c:scaling>
        <c:delete val="0"/>
        <c:axPos val="l"/>
        <c:numFmt formatCode="#\ ##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2912603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29" r="0.70000000000000029" t="0.78740157499999996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2676525</xdr:colOff>
      <xdr:row>11</xdr:row>
      <xdr:rowOff>85725</xdr:rowOff>
    </xdr:from>
    <xdr:to>
      <xdr:col>4</xdr:col>
      <xdr:colOff>38100</xdr:colOff>
      <xdr:row>26</xdr:row>
      <xdr:rowOff>38100</xdr:rowOff>
    </xdr:to>
    <xdr:graphicFrame macro="">
      <xdr:nvGraphicFramePr>
        <xdr:cNvPr id="20502" name="Diagramm 1">
          <a:extLst>
            <a:ext uri="{FF2B5EF4-FFF2-40B4-BE49-F238E27FC236}">
              <a16:creationId xmlns:a16="http://schemas.microsoft.com/office/drawing/2014/main" id="{00000000-0008-0000-0100-0000165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2676525</xdr:colOff>
      <xdr:row>12</xdr:row>
      <xdr:rowOff>85725</xdr:rowOff>
    </xdr:from>
    <xdr:to>
      <xdr:col>4</xdr:col>
      <xdr:colOff>38100</xdr:colOff>
      <xdr:row>27</xdr:row>
      <xdr:rowOff>38100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5AE60AE2-C97D-4851-98EA-2B9E5972B0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01-ost.pv.oebb.at\WilhelmA$\Dokumente%20und%20Einstellungen\BurgerB\Lokale%20Einstellungen\Temporary%20Internet%20Files\OLK1DF\PIMS\PIM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Startup" Target="PERSON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MOSCOP\NEWFOR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"/>
      <sheetName val="Erfassungsmatrix"/>
      <sheetName val="M"/>
      <sheetName val="Beurtdiff_Chart1"/>
      <sheetName val="Beurtdiff_Chart2"/>
      <sheetName val="ValueMap_Chart"/>
      <sheetName val="Beurteilungsdifferenzen"/>
      <sheetName val="Qu_idx WIR"/>
      <sheetName val="Qu_idx A"/>
      <sheetName val="Qu_idx B"/>
      <sheetName val="Qu_idx C"/>
      <sheetName val="Qu_idx D"/>
      <sheetName val="Qu_idx E"/>
      <sheetName val="Relativer Preis"/>
      <sheetName val="Makro1"/>
    </sheetNames>
    <sheetDataSet>
      <sheetData sheetId="0"/>
      <sheetData sheetId="1"/>
      <sheetData sheetId="2">
        <row r="1">
          <cell r="A1" t="str">
            <v>PimsAuswertung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>Makro1</v>
          </cell>
          <cell r="B1" t="str">
            <v>Makro3</v>
          </cell>
        </row>
        <row r="2">
          <cell r="B2" t="b">
            <v>0</v>
          </cell>
        </row>
        <row r="3">
          <cell r="B3" t="b">
            <v>0</v>
          </cell>
        </row>
        <row r="4">
          <cell r="B4" t="b">
            <v>0</v>
          </cell>
        </row>
        <row r="5">
          <cell r="B5" t="b">
            <v>0</v>
          </cell>
        </row>
        <row r="6">
          <cell r="B6" t="b">
            <v>0</v>
          </cell>
        </row>
        <row r="7">
          <cell r="B7" t="b">
            <v>0</v>
          </cell>
        </row>
        <row r="8">
          <cell r="B8" t="b">
            <v>0</v>
          </cell>
        </row>
        <row r="9">
          <cell r="B9" t="b">
            <v>0</v>
          </cell>
        </row>
        <row r="10">
          <cell r="B10" t="b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1"/>
      <sheetName val="Blatt.0"/>
      <sheetName val="PERSONL"/>
    </sheetNames>
    <definedNames>
      <definedName name="Schaltfläche5_BeiKlick"/>
      <definedName name="Schaltfläche6_BeiKlick"/>
      <definedName name="ZahlenFormat_Schaltfläche4_BeiKlick"/>
    </definedNames>
    <sheetDataSet>
      <sheetData sheetId="0" refreshError="1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FORM"/>
    </sheetNames>
    <definedNames>
      <definedName name="kOptionQuerRotiert_BeiKlick" refersTo="#BEZUG!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>
    <pageSetUpPr fitToPage="1"/>
  </sheetPr>
  <dimension ref="B2:N36"/>
  <sheetViews>
    <sheetView showGridLines="0" zoomScale="85" zoomScaleNormal="85" workbookViewId="0"/>
  </sheetViews>
  <sheetFormatPr baseColWidth="10" defaultColWidth="11.42578125" defaultRowHeight="20.100000000000001" customHeight="1" x14ac:dyDescent="0.2"/>
  <cols>
    <col min="1" max="1" width="3.5703125" style="16" customWidth="1"/>
    <col min="2" max="2" width="17.5703125" style="16" customWidth="1"/>
    <col min="3" max="3" width="6" style="16" customWidth="1"/>
    <col min="4" max="4" width="13.42578125" style="20" customWidth="1"/>
    <col min="5" max="14" width="7.5703125" style="16" customWidth="1"/>
    <col min="15" max="16384" width="11.42578125" style="16"/>
  </cols>
  <sheetData>
    <row r="2" spans="2:14" s="34" customFormat="1" ht="30" customHeight="1" x14ac:dyDescent="0.2">
      <c r="C2" s="48"/>
      <c r="D2" s="46" t="s">
        <v>9</v>
      </c>
      <c r="E2" s="75"/>
      <c r="F2" s="75"/>
      <c r="G2" s="75"/>
      <c r="H2" s="54" t="s">
        <v>8</v>
      </c>
      <c r="K2" s="5"/>
      <c r="L2" s="5"/>
    </row>
    <row r="3" spans="2:14" s="34" customFormat="1" ht="5.0999999999999996" customHeight="1" x14ac:dyDescent="0.2">
      <c r="B3" s="48"/>
      <c r="C3" s="48"/>
      <c r="E3" s="5"/>
      <c r="F3" s="5"/>
      <c r="G3" s="5"/>
      <c r="H3" s="47"/>
      <c r="K3" s="5"/>
      <c r="L3" s="5"/>
    </row>
    <row r="4" spans="2:14" s="34" customFormat="1" ht="30" customHeight="1" x14ac:dyDescent="0.2">
      <c r="B4" s="49"/>
      <c r="D4" s="53" t="s">
        <v>7</v>
      </c>
      <c r="E4" s="52">
        <v>95.5</v>
      </c>
      <c r="F4" s="54" t="s">
        <v>10</v>
      </c>
      <c r="G4" s="5"/>
      <c r="H4" s="47"/>
      <c r="K4" s="5"/>
      <c r="L4" s="5"/>
    </row>
    <row r="5" spans="2:14" s="34" customFormat="1" ht="20.100000000000001" customHeight="1" x14ac:dyDescent="0.2">
      <c r="B5" s="49"/>
      <c r="C5" s="48"/>
      <c r="D5" s="50"/>
      <c r="E5" s="51"/>
      <c r="G5" s="5"/>
      <c r="H5" s="47"/>
      <c r="K5" s="5"/>
      <c r="L5" s="5"/>
    </row>
    <row r="6" spans="2:14" s="1" customFormat="1" ht="24.95" customHeight="1" x14ac:dyDescent="0.2">
      <c r="D6" s="2"/>
      <c r="E6" s="3" t="s">
        <v>12</v>
      </c>
      <c r="F6" s="4"/>
      <c r="G6" s="4"/>
      <c r="H6" s="4"/>
      <c r="I6" s="4"/>
      <c r="J6" s="4"/>
      <c r="K6" s="4"/>
      <c r="L6" s="4"/>
      <c r="M6" s="4"/>
      <c r="N6" s="4"/>
    </row>
    <row r="7" spans="2:14" s="1" customFormat="1" ht="24.95" customHeight="1" x14ac:dyDescent="0.2">
      <c r="D7" s="5"/>
      <c r="E7" s="6">
        <v>5</v>
      </c>
      <c r="F7" s="7">
        <v>10</v>
      </c>
      <c r="G7" s="7">
        <v>15</v>
      </c>
      <c r="H7" s="7">
        <v>20</v>
      </c>
      <c r="I7" s="7">
        <v>25</v>
      </c>
      <c r="J7" s="7">
        <v>30</v>
      </c>
      <c r="K7" s="7">
        <v>35</v>
      </c>
      <c r="L7" s="7">
        <v>40</v>
      </c>
      <c r="M7" s="7">
        <v>45</v>
      </c>
      <c r="N7" s="8">
        <v>50</v>
      </c>
    </row>
    <row r="8" spans="2:14" s="1" customFormat="1" ht="24.95" customHeight="1" x14ac:dyDescent="0.2">
      <c r="D8" s="9"/>
      <c r="E8" s="10">
        <v>95</v>
      </c>
      <c r="F8" s="11">
        <v>90</v>
      </c>
      <c r="G8" s="11">
        <v>85</v>
      </c>
      <c r="H8" s="11">
        <v>80</v>
      </c>
      <c r="I8" s="11">
        <v>75</v>
      </c>
      <c r="J8" s="11">
        <v>70</v>
      </c>
      <c r="K8" s="11">
        <v>65</v>
      </c>
      <c r="L8" s="11">
        <v>60</v>
      </c>
      <c r="M8" s="11">
        <v>55</v>
      </c>
      <c r="N8" s="12">
        <v>50</v>
      </c>
    </row>
    <row r="9" spans="2:14" ht="24.95" customHeight="1" x14ac:dyDescent="0.2">
      <c r="C9" s="73" t="s">
        <v>11</v>
      </c>
      <c r="D9" s="55">
        <v>10000</v>
      </c>
      <c r="E9" s="13">
        <f>IF($E$2&gt;0,SQRT(E$7*E$8/$D9)*IF($E$4=95,1.96,IF($E$4=95.5,2,2.968))*SQRT(($E$2-$D9)/($E$2-1)),SQRT(E$7*E$8/$D9)*IF($E$4=95,1.96,IF($E$4=95.5,2,2.968)))</f>
        <v>0.43588989435406733</v>
      </c>
      <c r="F9" s="14">
        <f t="shared" ref="F9:N24" si="0">IF($E$2&gt;0,SQRT(F$7*F$8/$D9)*IF($E$4=95,1.96,IF($E$4=95.5,2,2.968))*SQRT(($E$2-$D9)/($E$2-1)),SQRT(F$7*F$8/$D9)*IF($E$4=95,1.96,IF($E$4=95.5,2,2.968)))</f>
        <v>0.6</v>
      </c>
      <c r="G9" s="14">
        <f t="shared" si="0"/>
        <v>0.71414284285428498</v>
      </c>
      <c r="H9" s="14">
        <f t="shared" si="0"/>
        <v>0.8</v>
      </c>
      <c r="I9" s="14">
        <f t="shared" si="0"/>
        <v>0.8660254037844386</v>
      </c>
      <c r="J9" s="14">
        <f t="shared" si="0"/>
        <v>0.91651513899116799</v>
      </c>
      <c r="K9" s="14">
        <f t="shared" si="0"/>
        <v>0.95393920141694566</v>
      </c>
      <c r="L9" s="14">
        <f t="shared" si="0"/>
        <v>0.9797958971132712</v>
      </c>
      <c r="M9" s="14">
        <f t="shared" si="0"/>
        <v>0.99498743710661997</v>
      </c>
      <c r="N9" s="15">
        <f t="shared" si="0"/>
        <v>1</v>
      </c>
    </row>
    <row r="10" spans="2:14" ht="24.95" customHeight="1" x14ac:dyDescent="0.2">
      <c r="C10" s="74"/>
      <c r="D10" s="56">
        <v>7500</v>
      </c>
      <c r="E10" s="13">
        <f t="shared" ref="E10:N25" si="1">IF($E$2&gt;0,SQRT(E$7*E$8/$D10)*IF($E$4=95,1.96,IF($E$4=95.5,2,2.968))*SQRT(($E$2-$D10)/($E$2-1)),SQRT(E$7*E$8/$D10)*IF($E$4=95,1.96,IF($E$4=95.5,2,2.968)))</f>
        <v>0.50332229568471665</v>
      </c>
      <c r="F10" s="14">
        <f t="shared" si="0"/>
        <v>0.69282032302755092</v>
      </c>
      <c r="G10" s="14">
        <f t="shared" si="0"/>
        <v>0.82462112512353214</v>
      </c>
      <c r="H10" s="14">
        <f t="shared" si="0"/>
        <v>0.9237604307034013</v>
      </c>
      <c r="I10" s="14">
        <f t="shared" si="0"/>
        <v>1</v>
      </c>
      <c r="J10" s="14">
        <f t="shared" si="0"/>
        <v>1.0583005244258363</v>
      </c>
      <c r="K10" s="14">
        <f t="shared" si="0"/>
        <v>1.1015141094572205</v>
      </c>
      <c r="L10" s="14">
        <f t="shared" si="0"/>
        <v>1.131370849898476</v>
      </c>
      <c r="M10" s="14">
        <f t="shared" si="0"/>
        <v>1.1489125293076057</v>
      </c>
      <c r="N10" s="15">
        <f t="shared" si="0"/>
        <v>1.1547005383792515</v>
      </c>
    </row>
    <row r="11" spans="2:14" ht="24.95" customHeight="1" x14ac:dyDescent="0.2">
      <c r="C11" s="74"/>
      <c r="D11" s="56">
        <v>5000</v>
      </c>
      <c r="E11" s="13">
        <f t="shared" si="1"/>
        <v>0.61644140029689765</v>
      </c>
      <c r="F11" s="14">
        <f t="shared" si="0"/>
        <v>0.84852813742385702</v>
      </c>
      <c r="G11" s="14">
        <f t="shared" si="0"/>
        <v>1.0099504938362078</v>
      </c>
      <c r="H11" s="14">
        <f t="shared" si="0"/>
        <v>1.131370849898476</v>
      </c>
      <c r="I11" s="14">
        <f t="shared" si="0"/>
        <v>1.2247448713915889</v>
      </c>
      <c r="J11" s="14">
        <f t="shared" si="0"/>
        <v>1.2961481396815719</v>
      </c>
      <c r="K11" s="14">
        <f t="shared" si="0"/>
        <v>1.3490737563232043</v>
      </c>
      <c r="L11" s="14">
        <f t="shared" si="0"/>
        <v>1.3856406460551018</v>
      </c>
      <c r="M11" s="14">
        <f t="shared" si="0"/>
        <v>1.4071247279470289</v>
      </c>
      <c r="N11" s="15">
        <f t="shared" si="0"/>
        <v>1.4142135623730951</v>
      </c>
    </row>
    <row r="12" spans="2:14" ht="24.95" customHeight="1" x14ac:dyDescent="0.2">
      <c r="C12" s="74"/>
      <c r="D12" s="56">
        <v>4000</v>
      </c>
      <c r="E12" s="13">
        <f t="shared" si="1"/>
        <v>0.68920243760451105</v>
      </c>
      <c r="F12" s="14">
        <f t="shared" si="0"/>
        <v>0.94868329805051377</v>
      </c>
      <c r="G12" s="14">
        <f t="shared" si="0"/>
        <v>1.1291589790636214</v>
      </c>
      <c r="H12" s="14">
        <f t="shared" si="0"/>
        <v>1.2649110640673518</v>
      </c>
      <c r="I12" s="14">
        <f t="shared" si="0"/>
        <v>1.3693063937629153</v>
      </c>
      <c r="J12" s="14">
        <f t="shared" si="0"/>
        <v>1.4491376746189439</v>
      </c>
      <c r="K12" s="14">
        <f t="shared" si="0"/>
        <v>1.5083103128998356</v>
      </c>
      <c r="L12" s="14">
        <f t="shared" si="0"/>
        <v>1.5491933384829668</v>
      </c>
      <c r="M12" s="14">
        <f t="shared" si="0"/>
        <v>1.5732132722552274</v>
      </c>
      <c r="N12" s="15">
        <f t="shared" si="0"/>
        <v>1.5811388300841898</v>
      </c>
    </row>
    <row r="13" spans="2:14" ht="24.95" customHeight="1" x14ac:dyDescent="0.2">
      <c r="C13" s="74"/>
      <c r="D13" s="56">
        <v>3500</v>
      </c>
      <c r="E13" s="13">
        <f t="shared" si="1"/>
        <v>0.73678839761300718</v>
      </c>
      <c r="F13" s="14">
        <f t="shared" si="0"/>
        <v>1.0141851056742199</v>
      </c>
      <c r="G13" s="14">
        <f t="shared" si="0"/>
        <v>1.2071217242444348</v>
      </c>
      <c r="H13" s="14">
        <f t="shared" si="0"/>
        <v>1.3522468075656264</v>
      </c>
      <c r="I13" s="14">
        <f t="shared" si="0"/>
        <v>1.4638501094227998</v>
      </c>
      <c r="J13" s="14">
        <f t="shared" si="0"/>
        <v>1.5491933384829668</v>
      </c>
      <c r="K13" s="14">
        <f t="shared" si="0"/>
        <v>1.61245154965971</v>
      </c>
      <c r="L13" s="14">
        <f t="shared" si="0"/>
        <v>1.65615734242165</v>
      </c>
      <c r="M13" s="14">
        <f t="shared" si="0"/>
        <v>1.6818357317441643</v>
      </c>
      <c r="N13" s="15">
        <f t="shared" si="0"/>
        <v>1.6903085094570331</v>
      </c>
    </row>
    <row r="14" spans="2:14" ht="24.95" customHeight="1" x14ac:dyDescent="0.2">
      <c r="C14" s="74"/>
      <c r="D14" s="56">
        <v>3000</v>
      </c>
      <c r="E14" s="13">
        <f t="shared" si="1"/>
        <v>0.79582242575422146</v>
      </c>
      <c r="F14" s="14">
        <f t="shared" si="0"/>
        <v>1.0954451150103321</v>
      </c>
      <c r="G14" s="14">
        <f t="shared" si="0"/>
        <v>1.3038404810405297</v>
      </c>
      <c r="H14" s="14">
        <f t="shared" si="0"/>
        <v>1.4605934866804429</v>
      </c>
      <c r="I14" s="14">
        <f t="shared" si="0"/>
        <v>1.5811388300841898</v>
      </c>
      <c r="J14" s="14">
        <f t="shared" si="0"/>
        <v>1.6733200530681511</v>
      </c>
      <c r="K14" s="14">
        <f t="shared" si="0"/>
        <v>1.7416467303484175</v>
      </c>
      <c r="L14" s="14">
        <f t="shared" si="0"/>
        <v>1.7888543819998317</v>
      </c>
      <c r="M14" s="14">
        <f t="shared" si="0"/>
        <v>1.8165902124584949</v>
      </c>
      <c r="N14" s="15">
        <f t="shared" si="0"/>
        <v>1.8257418583505538</v>
      </c>
    </row>
    <row r="15" spans="2:14" ht="24.95" customHeight="1" x14ac:dyDescent="0.2">
      <c r="C15" s="74"/>
      <c r="D15" s="56">
        <v>2500</v>
      </c>
      <c r="E15" s="13">
        <f t="shared" si="1"/>
        <v>0.87177978870813466</v>
      </c>
      <c r="F15" s="14">
        <f t="shared" si="0"/>
        <v>1.2</v>
      </c>
      <c r="G15" s="14">
        <f t="shared" si="0"/>
        <v>1.42828568570857</v>
      </c>
      <c r="H15" s="14">
        <f t="shared" si="0"/>
        <v>1.6</v>
      </c>
      <c r="I15" s="14">
        <f t="shared" si="0"/>
        <v>1.7320508075688772</v>
      </c>
      <c r="J15" s="14">
        <f t="shared" si="0"/>
        <v>1.833030277982336</v>
      </c>
      <c r="K15" s="14">
        <f t="shared" si="0"/>
        <v>1.9078784028338913</v>
      </c>
      <c r="L15" s="14">
        <f t="shared" si="0"/>
        <v>1.9595917942265424</v>
      </c>
      <c r="M15" s="14">
        <f t="shared" si="0"/>
        <v>1.9899748742132399</v>
      </c>
      <c r="N15" s="15">
        <f t="shared" si="0"/>
        <v>2</v>
      </c>
    </row>
    <row r="16" spans="2:14" ht="24.95" customHeight="1" x14ac:dyDescent="0.2">
      <c r="C16" s="74"/>
      <c r="D16" s="56">
        <v>2000</v>
      </c>
      <c r="E16" s="13">
        <f t="shared" si="1"/>
        <v>0.97467943448089633</v>
      </c>
      <c r="F16" s="14">
        <f t="shared" si="0"/>
        <v>1.3416407864998738</v>
      </c>
      <c r="G16" s="14">
        <f t="shared" si="0"/>
        <v>1.5968719422671311</v>
      </c>
      <c r="H16" s="14">
        <f t="shared" si="0"/>
        <v>1.7888543819998317</v>
      </c>
      <c r="I16" s="14">
        <f t="shared" si="0"/>
        <v>1.9364916731037085</v>
      </c>
      <c r="J16" s="14">
        <f t="shared" si="0"/>
        <v>2.0493901531919199</v>
      </c>
      <c r="K16" s="14">
        <f t="shared" si="0"/>
        <v>2.1330729007701543</v>
      </c>
      <c r="L16" s="14">
        <f t="shared" si="0"/>
        <v>2.1908902300206643</v>
      </c>
      <c r="M16" s="14">
        <f t="shared" si="0"/>
        <v>2.2248595461286991</v>
      </c>
      <c r="N16" s="15">
        <f t="shared" si="0"/>
        <v>2.2360679774997898</v>
      </c>
    </row>
    <row r="17" spans="3:14" ht="24.95" customHeight="1" x14ac:dyDescent="0.2">
      <c r="C17" s="74"/>
      <c r="D17" s="56">
        <v>1500</v>
      </c>
      <c r="E17" s="13">
        <f t="shared" si="1"/>
        <v>1.1254628677422756</v>
      </c>
      <c r="F17" s="14">
        <f t="shared" si="0"/>
        <v>1.5491933384829668</v>
      </c>
      <c r="G17" s="14">
        <f t="shared" si="0"/>
        <v>1.8439088914585775</v>
      </c>
      <c r="H17" s="14">
        <f t="shared" si="0"/>
        <v>2.0655911179772888</v>
      </c>
      <c r="I17" s="14">
        <f t="shared" si="0"/>
        <v>2.2360679774997898</v>
      </c>
      <c r="J17" s="14">
        <f t="shared" si="0"/>
        <v>2.3664319132398464</v>
      </c>
      <c r="K17" s="14">
        <f t="shared" si="0"/>
        <v>2.4630604269214889</v>
      </c>
      <c r="L17" s="14">
        <f t="shared" si="0"/>
        <v>2.5298221281347035</v>
      </c>
      <c r="M17" s="14">
        <f t="shared" si="0"/>
        <v>2.5690465157330258</v>
      </c>
      <c r="N17" s="15">
        <f t="shared" si="0"/>
        <v>2.5819888974716112</v>
      </c>
    </row>
    <row r="18" spans="3:14" ht="24.95" customHeight="1" x14ac:dyDescent="0.2">
      <c r="C18" s="74"/>
      <c r="D18" s="56">
        <v>1250</v>
      </c>
      <c r="E18" s="13">
        <f t="shared" si="1"/>
        <v>1.2328828005937953</v>
      </c>
      <c r="F18" s="14">
        <f t="shared" si="0"/>
        <v>1.697056274847714</v>
      </c>
      <c r="G18" s="14">
        <f t="shared" si="0"/>
        <v>2.0199009876724157</v>
      </c>
      <c r="H18" s="14">
        <f t="shared" si="0"/>
        <v>2.2627416997969521</v>
      </c>
      <c r="I18" s="14">
        <f t="shared" si="0"/>
        <v>2.4494897427831779</v>
      </c>
      <c r="J18" s="14">
        <f t="shared" si="0"/>
        <v>2.5922962793631439</v>
      </c>
      <c r="K18" s="14">
        <f t="shared" si="0"/>
        <v>2.6981475126464085</v>
      </c>
      <c r="L18" s="14">
        <f t="shared" si="0"/>
        <v>2.7712812921102037</v>
      </c>
      <c r="M18" s="14">
        <f t="shared" si="0"/>
        <v>2.8142494558940578</v>
      </c>
      <c r="N18" s="15">
        <f t="shared" si="0"/>
        <v>2.8284271247461903</v>
      </c>
    </row>
    <row r="19" spans="3:14" ht="24.95" customHeight="1" x14ac:dyDescent="0.2">
      <c r="C19" s="74"/>
      <c r="D19" s="56">
        <v>1000</v>
      </c>
      <c r="E19" s="13">
        <f t="shared" si="1"/>
        <v>1.3784048752090221</v>
      </c>
      <c r="F19" s="14">
        <f t="shared" si="0"/>
        <v>1.8973665961010275</v>
      </c>
      <c r="G19" s="14">
        <f t="shared" si="0"/>
        <v>2.2583179581272428</v>
      </c>
      <c r="H19" s="14">
        <f t="shared" si="0"/>
        <v>2.5298221281347035</v>
      </c>
      <c r="I19" s="14">
        <f t="shared" si="0"/>
        <v>2.7386127875258306</v>
      </c>
      <c r="J19" s="14">
        <f t="shared" si="0"/>
        <v>2.8982753492378879</v>
      </c>
      <c r="K19" s="14">
        <f t="shared" si="0"/>
        <v>3.0166206257996713</v>
      </c>
      <c r="L19" s="14">
        <f t="shared" si="0"/>
        <v>3.0983866769659336</v>
      </c>
      <c r="M19" s="14">
        <f t="shared" si="0"/>
        <v>3.1464265445104549</v>
      </c>
      <c r="N19" s="15">
        <f t="shared" si="0"/>
        <v>3.1622776601683795</v>
      </c>
    </row>
    <row r="20" spans="3:14" ht="24.95" customHeight="1" x14ac:dyDescent="0.2">
      <c r="C20" s="74"/>
      <c r="D20" s="56">
        <v>750</v>
      </c>
      <c r="E20" s="13">
        <f t="shared" si="1"/>
        <v>1.5916448515084429</v>
      </c>
      <c r="F20" s="14">
        <f t="shared" si="0"/>
        <v>2.1908902300206643</v>
      </c>
      <c r="G20" s="14">
        <f t="shared" si="0"/>
        <v>2.6076809620810595</v>
      </c>
      <c r="H20" s="14">
        <f t="shared" si="0"/>
        <v>2.9211869733608857</v>
      </c>
      <c r="I20" s="14">
        <f t="shared" si="0"/>
        <v>3.1622776601683795</v>
      </c>
      <c r="J20" s="14">
        <f t="shared" si="0"/>
        <v>3.3466401061363023</v>
      </c>
      <c r="K20" s="14">
        <f t="shared" si="0"/>
        <v>3.4832934606968351</v>
      </c>
      <c r="L20" s="14">
        <f t="shared" si="0"/>
        <v>3.5777087639996634</v>
      </c>
      <c r="M20" s="14">
        <f t="shared" si="0"/>
        <v>3.6331804249169899</v>
      </c>
      <c r="N20" s="15">
        <f t="shared" si="0"/>
        <v>3.6514837167011076</v>
      </c>
    </row>
    <row r="21" spans="3:14" ht="24.95" customHeight="1" x14ac:dyDescent="0.2">
      <c r="C21" s="74"/>
      <c r="D21" s="56">
        <v>500</v>
      </c>
      <c r="E21" s="13">
        <f t="shared" si="1"/>
        <v>1.9493588689617927</v>
      </c>
      <c r="F21" s="14">
        <f t="shared" si="0"/>
        <v>2.6832815729997477</v>
      </c>
      <c r="G21" s="14">
        <f t="shared" si="0"/>
        <v>3.1937438845342623</v>
      </c>
      <c r="H21" s="14">
        <f t="shared" si="0"/>
        <v>3.5777087639996634</v>
      </c>
      <c r="I21" s="14">
        <f t="shared" si="0"/>
        <v>3.872983346207417</v>
      </c>
      <c r="J21" s="14">
        <f t="shared" si="0"/>
        <v>4.0987803063838397</v>
      </c>
      <c r="K21" s="14">
        <f t="shared" si="0"/>
        <v>4.2661458015403086</v>
      </c>
      <c r="L21" s="14">
        <f t="shared" si="0"/>
        <v>4.3817804600413286</v>
      </c>
      <c r="M21" s="14">
        <f t="shared" si="0"/>
        <v>4.4497190922573981</v>
      </c>
      <c r="N21" s="15">
        <f t="shared" si="0"/>
        <v>4.4721359549995796</v>
      </c>
    </row>
    <row r="22" spans="3:14" ht="24.95" customHeight="1" x14ac:dyDescent="0.2">
      <c r="C22" s="74"/>
      <c r="D22" s="56">
        <v>400</v>
      </c>
      <c r="E22" s="13">
        <f t="shared" si="1"/>
        <v>2.179449471770337</v>
      </c>
      <c r="F22" s="14">
        <f t="shared" si="0"/>
        <v>3</v>
      </c>
      <c r="G22" s="14">
        <f t="shared" si="0"/>
        <v>3.5707142142714252</v>
      </c>
      <c r="H22" s="14">
        <f t="shared" si="0"/>
        <v>4</v>
      </c>
      <c r="I22" s="14">
        <f t="shared" si="0"/>
        <v>4.3301270189221936</v>
      </c>
      <c r="J22" s="14">
        <f t="shared" si="0"/>
        <v>4.5825756949558398</v>
      </c>
      <c r="K22" s="14">
        <f t="shared" si="0"/>
        <v>4.7696960070847281</v>
      </c>
      <c r="L22" s="14">
        <f t="shared" si="0"/>
        <v>4.8989794855663558</v>
      </c>
      <c r="M22" s="14">
        <f t="shared" si="0"/>
        <v>4.9749371855330997</v>
      </c>
      <c r="N22" s="15">
        <f t="shared" si="0"/>
        <v>5</v>
      </c>
    </row>
    <row r="23" spans="3:14" ht="24.95" customHeight="1" x14ac:dyDescent="0.2">
      <c r="C23" s="74"/>
      <c r="D23" s="56">
        <v>300</v>
      </c>
      <c r="E23" s="13">
        <f t="shared" si="1"/>
        <v>2.5166114784235831</v>
      </c>
      <c r="F23" s="14">
        <f t="shared" si="0"/>
        <v>3.4641016151377544</v>
      </c>
      <c r="G23" s="14">
        <f t="shared" si="0"/>
        <v>4.1231056256176606</v>
      </c>
      <c r="H23" s="14">
        <f t="shared" si="0"/>
        <v>4.6188021535170058</v>
      </c>
      <c r="I23" s="14">
        <f t="shared" si="0"/>
        <v>5</v>
      </c>
      <c r="J23" s="14">
        <f t="shared" si="0"/>
        <v>5.2915026221291814</v>
      </c>
      <c r="K23" s="14">
        <f t="shared" si="0"/>
        <v>5.5075705472861021</v>
      </c>
      <c r="L23" s="14">
        <f t="shared" si="0"/>
        <v>5.6568542494923806</v>
      </c>
      <c r="M23" s="14">
        <f t="shared" si="0"/>
        <v>5.7445626465380286</v>
      </c>
      <c r="N23" s="15">
        <f t="shared" si="0"/>
        <v>5.7735026918962582</v>
      </c>
    </row>
    <row r="24" spans="3:14" ht="24.95" customHeight="1" x14ac:dyDescent="0.2">
      <c r="C24" s="74"/>
      <c r="D24" s="56">
        <v>200</v>
      </c>
      <c r="E24" s="13">
        <f t="shared" si="1"/>
        <v>3.082207001484488</v>
      </c>
      <c r="F24" s="14">
        <f t="shared" si="0"/>
        <v>4.2426406871192848</v>
      </c>
      <c r="G24" s="14">
        <f t="shared" si="0"/>
        <v>5.0497524691810387</v>
      </c>
      <c r="H24" s="14">
        <f t="shared" si="0"/>
        <v>5.6568542494923806</v>
      </c>
      <c r="I24" s="14">
        <f t="shared" si="0"/>
        <v>6.1237243569579451</v>
      </c>
      <c r="J24" s="14">
        <f t="shared" si="0"/>
        <v>6.4807406984078604</v>
      </c>
      <c r="K24" s="14">
        <f t="shared" si="0"/>
        <v>6.7453687816160208</v>
      </c>
      <c r="L24" s="14">
        <f t="shared" si="0"/>
        <v>6.9282032302755088</v>
      </c>
      <c r="M24" s="14">
        <f t="shared" si="0"/>
        <v>7.0356236397351442</v>
      </c>
      <c r="N24" s="15">
        <f t="shared" si="0"/>
        <v>7.0710678118654755</v>
      </c>
    </row>
    <row r="25" spans="3:14" ht="24.95" customHeight="1" x14ac:dyDescent="0.2">
      <c r="C25" s="74"/>
      <c r="D25" s="56">
        <v>100</v>
      </c>
      <c r="E25" s="13">
        <f t="shared" si="1"/>
        <v>4.358898943540674</v>
      </c>
      <c r="F25" s="14">
        <f t="shared" si="1"/>
        <v>6</v>
      </c>
      <c r="G25" s="14">
        <f t="shared" si="1"/>
        <v>7.1414284285428504</v>
      </c>
      <c r="H25" s="14">
        <f t="shared" si="1"/>
        <v>8</v>
      </c>
      <c r="I25" s="14">
        <f t="shared" si="1"/>
        <v>8.6602540378443873</v>
      </c>
      <c r="J25" s="14">
        <f t="shared" si="1"/>
        <v>9.1651513899116797</v>
      </c>
      <c r="K25" s="14">
        <f t="shared" si="1"/>
        <v>9.5393920141694561</v>
      </c>
      <c r="L25" s="14">
        <f t="shared" si="1"/>
        <v>9.7979589711327115</v>
      </c>
      <c r="M25" s="14">
        <f t="shared" si="1"/>
        <v>9.9498743710661994</v>
      </c>
      <c r="N25" s="15">
        <f t="shared" si="1"/>
        <v>10</v>
      </c>
    </row>
    <row r="26" spans="3:14" ht="20.100000000000001" customHeight="1" x14ac:dyDescent="0.2">
      <c r="C26" s="17"/>
      <c r="D26" s="18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3:14" ht="20.100000000000001" customHeight="1" x14ac:dyDescent="0.2">
      <c r="D27" s="18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3:14" ht="20.100000000000001" customHeight="1" x14ac:dyDescent="0.2">
      <c r="D28" s="18"/>
      <c r="E28" s="19"/>
      <c r="F28" s="19"/>
      <c r="G28" s="19"/>
      <c r="H28" s="19"/>
      <c r="I28" s="19"/>
      <c r="J28" s="19"/>
      <c r="K28" s="19"/>
      <c r="L28" s="19"/>
      <c r="M28" s="19"/>
      <c r="N28" s="19"/>
    </row>
    <row r="29" spans="3:14" ht="20.100000000000001" customHeight="1" x14ac:dyDescent="0.2">
      <c r="D29" s="18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spans="3:14" ht="20.100000000000001" customHeight="1" x14ac:dyDescent="0.2">
      <c r="D30" s="18"/>
      <c r="E30" s="19"/>
      <c r="F30" s="19"/>
      <c r="G30" s="19"/>
      <c r="H30" s="19"/>
      <c r="I30" s="19"/>
      <c r="J30" s="19"/>
      <c r="K30" s="19"/>
      <c r="L30" s="19"/>
      <c r="M30" s="19"/>
      <c r="N30" s="19"/>
    </row>
    <row r="31" spans="3:14" ht="20.100000000000001" customHeight="1" x14ac:dyDescent="0.2">
      <c r="D31" s="18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3:14" ht="20.100000000000001" customHeight="1" x14ac:dyDescent="0.2">
      <c r="D32" s="18"/>
      <c r="E32" s="19"/>
      <c r="F32" s="19"/>
      <c r="G32" s="19"/>
      <c r="H32" s="19"/>
      <c r="I32" s="19"/>
      <c r="J32" s="19"/>
      <c r="K32" s="19"/>
      <c r="L32" s="19"/>
      <c r="M32" s="19"/>
      <c r="N32" s="19"/>
    </row>
    <row r="33" spans="4:14" ht="20.100000000000001" customHeight="1" x14ac:dyDescent="0.2">
      <c r="D33" s="18"/>
      <c r="E33" s="19"/>
      <c r="F33" s="19"/>
      <c r="G33" s="19"/>
      <c r="H33" s="19"/>
      <c r="I33" s="19"/>
      <c r="J33" s="19"/>
      <c r="K33" s="19"/>
      <c r="L33" s="19"/>
      <c r="M33" s="19"/>
      <c r="N33" s="19"/>
    </row>
    <row r="34" spans="4:14" ht="20.100000000000001" customHeight="1" x14ac:dyDescent="0.2">
      <c r="D34" s="18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4:14" ht="20.100000000000001" customHeight="1" x14ac:dyDescent="0.2">
      <c r="D35" s="18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4:14" ht="20.100000000000001" customHeight="1" x14ac:dyDescent="0.2">
      <c r="D36" s="18"/>
      <c r="E36" s="19"/>
      <c r="F36" s="19"/>
      <c r="G36" s="19"/>
      <c r="H36" s="19"/>
      <c r="I36" s="19"/>
      <c r="J36" s="19"/>
      <c r="K36" s="19"/>
      <c r="L36" s="19"/>
      <c r="M36" s="19"/>
      <c r="N36" s="19"/>
    </row>
  </sheetData>
  <mergeCells count="2">
    <mergeCell ref="C9:C25"/>
    <mergeCell ref="E2:G2"/>
  </mergeCells>
  <phoneticPr fontId="0" type="noConversion"/>
  <dataValidations count="2">
    <dataValidation type="list" allowBlank="1" showInputMessage="1" showErrorMessage="1" sqref="D5" xr:uid="{00000000-0002-0000-0000-000000000000}">
      <mc:AlternateContent xmlns:x12ac="http://schemas.microsoft.com/office/spreadsheetml/2011/1/ac" xmlns:mc="http://schemas.openxmlformats.org/markup-compatibility/2006">
        <mc:Choice Requires="x12ac">
          <x12ac:list>"95,0","95,5","99,7"</x12ac:list>
        </mc:Choice>
        <mc:Fallback>
          <formula1>"95,0,95,5,99,7"</formula1>
        </mc:Fallback>
      </mc:AlternateContent>
    </dataValidation>
    <dataValidation type="list" showInputMessage="1" showErrorMessage="1" sqref="E4" xr:uid="{00000000-0002-0000-0000-000001000000}">
      <mc:AlternateContent xmlns:x12ac="http://schemas.microsoft.com/office/spreadsheetml/2011/1/ac" xmlns:mc="http://schemas.openxmlformats.org/markup-compatibility/2006">
        <mc:Choice Requires="x12ac">
          <x12ac:list>"95,0","95,5","99,7"</x12ac:list>
        </mc:Choice>
        <mc:Fallback>
          <formula1>"95,0,95,5,99,7"</formula1>
        </mc:Fallback>
      </mc:AlternateContent>
    </dataValidation>
  </dataValidations>
  <printOptions horizontalCentered="1" verticalCentered="1"/>
  <pageMargins left="0.78740157480314965" right="0.78740157480314965" top="0.48" bottom="0.27" header="0.51181102300000003" footer="0.51181102300000003"/>
  <pageSetup paperSize="9" scale="76" orientation="portrait" r:id="rId1"/>
  <headerFooter alignWithMargins="0">
    <oddHeader>&amp;C&amp;9- Fehler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4"/>
  <sheetViews>
    <sheetView showGridLines="0" zoomScaleNormal="100" workbookViewId="0">
      <selection sqref="A1:G1"/>
    </sheetView>
  </sheetViews>
  <sheetFormatPr baseColWidth="10" defaultColWidth="11.42578125" defaultRowHeight="20.100000000000001" customHeight="1" x14ac:dyDescent="0.2"/>
  <cols>
    <col min="1" max="1" width="11.42578125" style="21"/>
    <col min="2" max="2" width="47.5703125" style="24" customWidth="1"/>
    <col min="3" max="4" width="19.5703125" style="23" customWidth="1"/>
    <col min="5" max="5" width="14.42578125" style="21" customWidth="1"/>
    <col min="6" max="6" width="1.28515625" style="21" customWidth="1"/>
    <col min="7" max="7" width="38.42578125" style="21" customWidth="1"/>
    <col min="8" max="8" width="47.140625" style="21" customWidth="1"/>
    <col min="9" max="12" width="11.42578125" style="21"/>
    <col min="13" max="14" width="21.42578125" style="21" bestFit="1" customWidth="1"/>
    <col min="15" max="15" width="19.5703125" style="21" bestFit="1" customWidth="1"/>
    <col min="16" max="16384" width="11.42578125" style="21"/>
  </cols>
  <sheetData>
    <row r="1" spans="1:15" ht="30" customHeight="1" thickBot="1" x14ac:dyDescent="0.25">
      <c r="A1" s="78" t="s">
        <v>23</v>
      </c>
      <c r="B1" s="79"/>
      <c r="C1" s="79"/>
      <c r="D1" s="79"/>
      <c r="E1" s="79"/>
      <c r="F1" s="79"/>
      <c r="G1" s="80"/>
      <c r="H1" s="30"/>
    </row>
    <row r="2" spans="1:15" s="22" customFormat="1" ht="30" customHeight="1" x14ac:dyDescent="0.2">
      <c r="C2" s="23"/>
      <c r="D2" s="23"/>
      <c r="E2" s="24"/>
      <c r="F2" s="24"/>
      <c r="G2" s="24"/>
    </row>
    <row r="3" spans="1:15" s="22" customFormat="1" ht="30" customHeight="1" x14ac:dyDescent="0.2">
      <c r="B3" s="35" t="s">
        <v>2</v>
      </c>
      <c r="C3" s="42">
        <v>50</v>
      </c>
      <c r="D3" s="42">
        <v>40</v>
      </c>
      <c r="E3" s="25"/>
      <c r="F3" s="25"/>
      <c r="G3" s="26"/>
      <c r="H3" s="27"/>
    </row>
    <row r="4" spans="1:15" s="28" customFormat="1" ht="30" customHeight="1" x14ac:dyDescent="0.2">
      <c r="B4" s="35" t="s">
        <v>5</v>
      </c>
      <c r="C4" s="44">
        <v>100</v>
      </c>
      <c r="D4" s="44">
        <v>200</v>
      </c>
      <c r="E4" s="21"/>
      <c r="F4" s="21"/>
      <c r="G4" s="21"/>
    </row>
    <row r="5" spans="1:15" s="28" customFormat="1" ht="30" customHeight="1" x14ac:dyDescent="0.2">
      <c r="B5" s="64" t="s">
        <v>6</v>
      </c>
      <c r="C5" s="43"/>
      <c r="D5" s="43"/>
      <c r="E5" s="68" t="s">
        <v>8</v>
      </c>
      <c r="F5" s="21"/>
      <c r="G5" s="21"/>
    </row>
    <row r="6" spans="1:15" s="31" customFormat="1" ht="30" customHeight="1" thickBot="1" x14ac:dyDescent="0.25">
      <c r="B6" s="32"/>
      <c r="C6" s="33" t="s">
        <v>3</v>
      </c>
      <c r="D6" s="33" t="s">
        <v>3</v>
      </c>
      <c r="E6" s="34"/>
      <c r="F6" s="34"/>
      <c r="G6" s="34"/>
    </row>
    <row r="7" spans="1:15" s="28" customFormat="1" ht="30" customHeight="1" thickBot="1" x14ac:dyDescent="0.25">
      <c r="B7" s="35" t="s">
        <v>1</v>
      </c>
      <c r="C7" s="67">
        <f>IF(AND(C5&lt;C4,C5&lt;&gt;0),
"N &lt; n?",
IF(C4&gt;0,
IF(C5&gt;0,
(SQRT((C3)*(100-(C3))/C4)*
IF($E$7=95,1.96,IF($E$7=95.5,2,2.968)))*SQRT((C5-C4)/(C5-1)),
SQRT((C3)*(100-(C3))/C4)*
IF($E$7=95,1.96,IF($E$7=95.5,2,2.968))),
0)
)</f>
        <v>10</v>
      </c>
      <c r="D7" s="67">
        <f>IF(AND(D5&lt;D4,D5&lt;&gt;0),
"N &lt; n?",
IF(D4&gt;0,
IF(D5&gt;0,
(SQRT((D3)*(100-(D3))/D4)*
IF($E$7=95,1.96,IF($E$7=95.5,2,2.968)))*SQRT((D5-D4)/(D5-1)),
SQRT((D3)*(100-(D3))/D4)*
IF($E$7=95,1.96,IF($E$7=95.5,2,2.968))),
0)
)</f>
        <v>6.9282032302755088</v>
      </c>
      <c r="E7" s="66">
        <v>95.5</v>
      </c>
      <c r="F7" s="45"/>
      <c r="G7" s="65" t="s">
        <v>20</v>
      </c>
    </row>
    <row r="8" spans="1:15" s="28" customFormat="1" ht="30" customHeight="1" x14ac:dyDescent="0.2">
      <c r="B8" s="36"/>
      <c r="C8" s="37" t="s">
        <v>3</v>
      </c>
      <c r="D8" s="37" t="s">
        <v>3</v>
      </c>
      <c r="G8" s="21"/>
      <c r="O8" s="28">
        <f>N8*2</f>
        <v>0</v>
      </c>
    </row>
    <row r="9" spans="1:15" s="28" customFormat="1" ht="30" customHeight="1" x14ac:dyDescent="0.2">
      <c r="A9" s="81" t="s">
        <v>4</v>
      </c>
      <c r="B9" s="81"/>
      <c r="C9" s="38">
        <f>C3-C7</f>
        <v>40</v>
      </c>
      <c r="D9" s="38">
        <f>D3-D7</f>
        <v>33.071796769724493</v>
      </c>
      <c r="E9" s="82">
        <f>IF(C3&gt;D3,MIN(C9:C10)-MAX(D9:D10),MIN(D9:D10)-MAX(C9:C10))</f>
        <v>-6.928203230275507</v>
      </c>
      <c r="F9" s="84" t="str">
        <f>IF(G9="kein realer Unterschied!","","%")</f>
        <v/>
      </c>
      <c r="G9" s="83" t="str">
        <f>IF(E9&gt;0,"realer Mindestunterschied!","kein realer Unterschied!")</f>
        <v>kein realer Unterschied!</v>
      </c>
      <c r="H9" s="29"/>
    </row>
    <row r="10" spans="1:15" s="28" customFormat="1" ht="30" customHeight="1" x14ac:dyDescent="0.2">
      <c r="B10" s="35" t="s">
        <v>0</v>
      </c>
      <c r="C10" s="38">
        <f>C3+C7</f>
        <v>60</v>
      </c>
      <c r="D10" s="38">
        <f>D3+D7</f>
        <v>46.928203230275507</v>
      </c>
      <c r="E10" s="82"/>
      <c r="F10" s="84"/>
      <c r="G10" s="83"/>
    </row>
    <row r="11" spans="1:15" s="28" customFormat="1" ht="15" customHeight="1" x14ac:dyDescent="0.2">
      <c r="B11" s="22"/>
      <c r="G11" s="76">
        <f>C7/2</f>
        <v>5</v>
      </c>
      <c r="H11" s="77">
        <f>D7/2</f>
        <v>3.4641016151377544</v>
      </c>
    </row>
    <row r="12" spans="1:15" ht="20.100000000000001" customHeight="1" x14ac:dyDescent="0.2">
      <c r="G12" s="76"/>
      <c r="H12" s="77"/>
    </row>
    <row r="13" spans="1:15" ht="20.100000000000001" customHeight="1" x14ac:dyDescent="0.2">
      <c r="H13" s="29"/>
    </row>
    <row r="14" spans="1:15" ht="20.100000000000001" customHeight="1" x14ac:dyDescent="0.2">
      <c r="G14" s="39">
        <f>IF(E9&gt;0,MIN(C10:D10),0)</f>
        <v>0</v>
      </c>
      <c r="H14" s="28"/>
    </row>
    <row r="15" spans="1:15" ht="20.100000000000001" customHeight="1" x14ac:dyDescent="0.2">
      <c r="G15" s="39">
        <f>G14</f>
        <v>0</v>
      </c>
    </row>
    <row r="16" spans="1:15" ht="20.100000000000001" customHeight="1" x14ac:dyDescent="0.2">
      <c r="G16" s="39">
        <f>G17</f>
        <v>0</v>
      </c>
    </row>
    <row r="17" spans="7:7" ht="20.100000000000001" customHeight="1" x14ac:dyDescent="0.2">
      <c r="G17" s="39">
        <f>IF(E9&gt;0,G14+E9,0)</f>
        <v>0</v>
      </c>
    </row>
    <row r="18" spans="7:7" ht="20.100000000000001" customHeight="1" x14ac:dyDescent="0.2">
      <c r="G18" s="40"/>
    </row>
    <row r="19" spans="7:7" ht="20.100000000000001" customHeight="1" x14ac:dyDescent="0.2">
      <c r="G19" s="39">
        <f>C9</f>
        <v>40</v>
      </c>
    </row>
    <row r="20" spans="7:7" ht="20.100000000000001" customHeight="1" x14ac:dyDescent="0.2">
      <c r="G20" s="39">
        <f>C3</f>
        <v>50</v>
      </c>
    </row>
    <row r="21" spans="7:7" ht="20.100000000000001" customHeight="1" x14ac:dyDescent="0.2">
      <c r="G21" s="39">
        <f>C10</f>
        <v>60</v>
      </c>
    </row>
    <row r="22" spans="7:7" ht="20.100000000000001" customHeight="1" x14ac:dyDescent="0.2">
      <c r="G22" s="39">
        <f>D9</f>
        <v>33.071796769724493</v>
      </c>
    </row>
    <row r="23" spans="7:7" ht="20.100000000000001" customHeight="1" x14ac:dyDescent="0.2">
      <c r="G23" s="39">
        <f>D3</f>
        <v>40</v>
      </c>
    </row>
    <row r="24" spans="7:7" ht="20.100000000000001" customHeight="1" x14ac:dyDescent="0.2">
      <c r="G24" s="39">
        <f>D10</f>
        <v>46.928203230275507</v>
      </c>
    </row>
  </sheetData>
  <sheetProtection selectLockedCells="1"/>
  <mergeCells count="7">
    <mergeCell ref="G11:G12"/>
    <mergeCell ref="H11:H12"/>
    <mergeCell ref="A1:G1"/>
    <mergeCell ref="A9:B9"/>
    <mergeCell ref="E9:E10"/>
    <mergeCell ref="G9:G10"/>
    <mergeCell ref="F9:F10"/>
  </mergeCells>
  <phoneticPr fontId="0" type="noConversion"/>
  <conditionalFormatting sqref="E9:G10">
    <cfRule type="expression" dxfId="2" priority="1" stopIfTrue="1">
      <formula>$E$9&gt;0</formula>
    </cfRule>
  </conditionalFormatting>
  <dataValidations count="1">
    <dataValidation type="list" allowBlank="1" showInputMessage="1" showErrorMessage="1" sqref="E7" xr:uid="{00000000-0002-0000-0100-000000000000}">
      <mc:AlternateContent xmlns:x12ac="http://schemas.microsoft.com/office/spreadsheetml/2011/1/ac" xmlns:mc="http://schemas.openxmlformats.org/markup-compatibility/2006">
        <mc:Choice Requires="x12ac">
          <x12ac:list>"95,0","95,5","99,7"</x12ac:list>
        </mc:Choice>
        <mc:Fallback>
          <formula1>"95,0,95,5,99,7"</formula1>
        </mc:Fallback>
      </mc:AlternateContent>
    </dataValidation>
  </dataValidation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2D562-713E-49D9-8EF7-344330A8130E}">
  <dimension ref="A1:O25"/>
  <sheetViews>
    <sheetView showGridLines="0" zoomScaleNormal="100" workbookViewId="0">
      <selection sqref="A1:G1"/>
    </sheetView>
  </sheetViews>
  <sheetFormatPr baseColWidth="10" defaultColWidth="11.42578125" defaultRowHeight="20.100000000000001" customHeight="1" x14ac:dyDescent="0.2"/>
  <cols>
    <col min="1" max="1" width="11.42578125" style="21"/>
    <col min="2" max="2" width="47.5703125" style="24" customWidth="1"/>
    <col min="3" max="4" width="19.5703125" style="23" customWidth="1"/>
    <col min="5" max="5" width="14.42578125" style="21" customWidth="1"/>
    <col min="6" max="6" width="1.28515625" style="21" customWidth="1"/>
    <col min="7" max="7" width="38.42578125" style="21" customWidth="1"/>
    <col min="8" max="8" width="47.140625" style="21" customWidth="1"/>
    <col min="9" max="12" width="11.42578125" style="21"/>
    <col min="13" max="14" width="21.42578125" style="21" bestFit="1" customWidth="1"/>
    <col min="15" max="15" width="19.5703125" style="21" bestFit="1" customWidth="1"/>
    <col min="16" max="16384" width="11.42578125" style="21"/>
  </cols>
  <sheetData>
    <row r="1" spans="1:15" ht="30" customHeight="1" thickBot="1" x14ac:dyDescent="0.25">
      <c r="A1" s="85" t="s">
        <v>28</v>
      </c>
      <c r="B1" s="86"/>
      <c r="C1" s="86"/>
      <c r="D1" s="86"/>
      <c r="E1" s="86"/>
      <c r="F1" s="86"/>
      <c r="G1" s="87"/>
      <c r="H1" s="30"/>
    </row>
    <row r="2" spans="1:15" s="22" customFormat="1" ht="30" customHeight="1" x14ac:dyDescent="0.2">
      <c r="C2" s="23"/>
      <c r="D2" s="23"/>
      <c r="E2" s="24"/>
      <c r="F2" s="24"/>
      <c r="G2" s="24"/>
    </row>
    <row r="3" spans="1:15" s="22" customFormat="1" ht="30" customHeight="1" x14ac:dyDescent="0.2">
      <c r="B3" s="35" t="s">
        <v>24</v>
      </c>
      <c r="C3" s="70">
        <v>1.53</v>
      </c>
      <c r="D3" s="70">
        <v>2.11</v>
      </c>
      <c r="E3" s="25"/>
      <c r="F3" s="25"/>
      <c r="G3" s="26"/>
      <c r="H3" s="27"/>
    </row>
    <row r="4" spans="1:15" s="22" customFormat="1" ht="30" customHeight="1" x14ac:dyDescent="0.2">
      <c r="B4" s="64" t="s">
        <v>25</v>
      </c>
      <c r="C4" s="70">
        <v>0.83099999999999996</v>
      </c>
      <c r="D4" s="70">
        <v>1.169</v>
      </c>
      <c r="E4" s="68" t="s">
        <v>26</v>
      </c>
      <c r="F4" s="25"/>
      <c r="G4" s="26"/>
      <c r="H4" s="27"/>
    </row>
    <row r="5" spans="1:15" s="28" customFormat="1" ht="30" customHeight="1" x14ac:dyDescent="0.2">
      <c r="B5" s="35" t="s">
        <v>5</v>
      </c>
      <c r="C5" s="44">
        <v>133</v>
      </c>
      <c r="D5" s="44">
        <v>133</v>
      </c>
      <c r="E5" s="68" t="s">
        <v>27</v>
      </c>
      <c r="F5" s="21"/>
      <c r="G5" s="21"/>
    </row>
    <row r="6" spans="1:15" s="28" customFormat="1" ht="30" customHeight="1" x14ac:dyDescent="0.2">
      <c r="B6" s="64" t="s">
        <v>6</v>
      </c>
      <c r="C6" s="43"/>
      <c r="D6" s="43"/>
      <c r="E6" s="68" t="s">
        <v>8</v>
      </c>
      <c r="F6" s="21"/>
      <c r="G6" s="21"/>
    </row>
    <row r="7" spans="1:15" s="31" customFormat="1" ht="30" customHeight="1" thickBot="1" x14ac:dyDescent="0.25">
      <c r="B7" s="32"/>
      <c r="C7" s="33" t="s">
        <v>3</v>
      </c>
      <c r="D7" s="33" t="s">
        <v>3</v>
      </c>
      <c r="E7" s="34"/>
      <c r="F7" s="34"/>
      <c r="G7" s="34"/>
    </row>
    <row r="8" spans="1:15" s="28" customFormat="1" ht="30" customHeight="1" thickBot="1" x14ac:dyDescent="0.25">
      <c r="B8" s="64" t="s">
        <v>22</v>
      </c>
      <c r="C8" s="67">
        <f>IF(AND(C6&lt;C5,C6&lt;&gt;0),
"N &lt; n?",
IF(OR(C4=0,C5=0),"s? n?",
IF(C5&gt;0,
IF(C6&gt;0,
(C4/(SQRT(C5))*
IF($E$8=95,1.96,IF($E$8=95.5,2,2.968)))*SQRT((C6-C5)/(C6-1)),
(C4/(SQRT(C5))*
IF($E$8=95,1.96,IF($E$8=95.5,2,2.968)))))
)
)</f>
        <v>0.14411367693490873</v>
      </c>
      <c r="D8" s="67">
        <f>IF(AND(D6&lt;D5,D6&lt;&gt;0),
"N &lt; n?",
IF(OR(D4=0,D5=0),"s? n?",
IF(D5&gt;0,
IF(D6&gt;0,
(D4/(SQRT(D5))*
IF($E$8=95,1.96,IF($E$8=95.5,2,2.968)))*SQRT((D6-D5)/(D6-1)),
(D4/(SQRT(D5))*
IF($E$8=95,1.96,IF($E$8=95.5,2,2.968)))))
)
)</f>
        <v>0.20273031087473925</v>
      </c>
      <c r="E8" s="66">
        <v>95.5</v>
      </c>
      <c r="F8" s="45"/>
      <c r="G8" s="65" t="s">
        <v>20</v>
      </c>
    </row>
    <row r="9" spans="1:15" s="28" customFormat="1" ht="30" customHeight="1" x14ac:dyDescent="0.2">
      <c r="B9" s="36"/>
      <c r="C9" s="37" t="s">
        <v>3</v>
      </c>
      <c r="D9" s="37" t="s">
        <v>3</v>
      </c>
      <c r="G9" s="21"/>
      <c r="O9" s="28">
        <f>N9*2</f>
        <v>0</v>
      </c>
    </row>
    <row r="10" spans="1:15" s="28" customFormat="1" ht="30" customHeight="1" x14ac:dyDescent="0.2">
      <c r="A10" s="81" t="s">
        <v>21</v>
      </c>
      <c r="B10" s="81"/>
      <c r="C10" s="71">
        <f>C3-C8</f>
        <v>1.3858863230650913</v>
      </c>
      <c r="D10" s="71">
        <f>D3-D8</f>
        <v>1.9072696891252607</v>
      </c>
      <c r="E10" s="82">
        <f>IF(C3&gt;D3,MIN(C10:C11)-MAX(D10:D11),MIN(D10:D11)-MAX(C10:C11))</f>
        <v>0.23315601219035198</v>
      </c>
      <c r="F10" s="84" t="str">
        <f>IF(G10="kein realer Unterschied!","","%")</f>
        <v>%</v>
      </c>
      <c r="G10" s="83" t="str">
        <f>IF(E10&gt;0,"realer Mindestunterschied!","kein realer Unterschied!")</f>
        <v>realer Mindestunterschied!</v>
      </c>
      <c r="H10" s="29"/>
    </row>
    <row r="11" spans="1:15" s="28" customFormat="1" ht="30" customHeight="1" x14ac:dyDescent="0.2">
      <c r="B11" s="35" t="s">
        <v>0</v>
      </c>
      <c r="C11" s="71">
        <f>C3+C8</f>
        <v>1.6741136769349088</v>
      </c>
      <c r="D11" s="71">
        <f>D3+D8</f>
        <v>2.312730310874739</v>
      </c>
      <c r="E11" s="82"/>
      <c r="F11" s="84"/>
      <c r="G11" s="83"/>
    </row>
    <row r="12" spans="1:15" s="28" customFormat="1" ht="15" customHeight="1" x14ac:dyDescent="0.2">
      <c r="B12" s="22"/>
      <c r="G12" s="76">
        <f>C8/2</f>
        <v>7.2056838467454365E-2</v>
      </c>
      <c r="H12" s="77">
        <f>D8/2</f>
        <v>0.10136515543736963</v>
      </c>
    </row>
    <row r="13" spans="1:15" ht="20.100000000000001" customHeight="1" x14ac:dyDescent="0.2">
      <c r="G13" s="76"/>
      <c r="H13" s="77"/>
    </row>
    <row r="14" spans="1:15" ht="20.100000000000001" customHeight="1" x14ac:dyDescent="0.2">
      <c r="H14" s="29"/>
    </row>
    <row r="15" spans="1:15" ht="20.100000000000001" customHeight="1" x14ac:dyDescent="0.2">
      <c r="G15" s="39">
        <f>IF(E10&gt;0,MIN(C11:D11),0)</f>
        <v>1.6741136769349088</v>
      </c>
      <c r="H15" s="28"/>
    </row>
    <row r="16" spans="1:15" ht="20.100000000000001" customHeight="1" x14ac:dyDescent="0.2">
      <c r="G16" s="39">
        <f>G15</f>
        <v>1.6741136769349088</v>
      </c>
    </row>
    <row r="17" spans="7:7" ht="20.100000000000001" customHeight="1" x14ac:dyDescent="0.2">
      <c r="G17" s="39">
        <f>G18</f>
        <v>1.9072696891252607</v>
      </c>
    </row>
    <row r="18" spans="7:7" ht="20.100000000000001" customHeight="1" x14ac:dyDescent="0.2">
      <c r="G18" s="39">
        <f>IF(E10&gt;0,G15+E10,0)</f>
        <v>1.9072696891252607</v>
      </c>
    </row>
    <row r="19" spans="7:7" ht="20.100000000000001" customHeight="1" x14ac:dyDescent="0.2">
      <c r="G19" s="40"/>
    </row>
    <row r="20" spans="7:7" ht="20.100000000000001" customHeight="1" x14ac:dyDescent="0.2">
      <c r="G20" s="39">
        <f>C10</f>
        <v>1.3858863230650913</v>
      </c>
    </row>
    <row r="21" spans="7:7" ht="20.100000000000001" customHeight="1" x14ac:dyDescent="0.2">
      <c r="G21" s="39">
        <f>C3</f>
        <v>1.53</v>
      </c>
    </row>
    <row r="22" spans="7:7" ht="20.100000000000001" customHeight="1" x14ac:dyDescent="0.2">
      <c r="G22" s="39">
        <f>C11</f>
        <v>1.6741136769349088</v>
      </c>
    </row>
    <row r="23" spans="7:7" ht="20.100000000000001" customHeight="1" x14ac:dyDescent="0.2">
      <c r="G23" s="39">
        <f>D10</f>
        <v>1.9072696891252607</v>
      </c>
    </row>
    <row r="24" spans="7:7" ht="20.100000000000001" customHeight="1" x14ac:dyDescent="0.2">
      <c r="G24" s="39">
        <f>D3</f>
        <v>2.11</v>
      </c>
    </row>
    <row r="25" spans="7:7" ht="20.100000000000001" customHeight="1" x14ac:dyDescent="0.2">
      <c r="G25" s="39">
        <f>D11</f>
        <v>2.312730310874739</v>
      </c>
    </row>
  </sheetData>
  <sheetProtection selectLockedCells="1"/>
  <mergeCells count="7">
    <mergeCell ref="H12:H13"/>
    <mergeCell ref="A1:G1"/>
    <mergeCell ref="A10:B10"/>
    <mergeCell ref="E10:E11"/>
    <mergeCell ref="F10:F11"/>
    <mergeCell ref="G10:G11"/>
    <mergeCell ref="G12:G13"/>
  </mergeCells>
  <conditionalFormatting sqref="E10:G11">
    <cfRule type="expression" dxfId="1" priority="1" stopIfTrue="1">
      <formula>$E$10&gt;0</formula>
    </cfRule>
  </conditionalFormatting>
  <dataValidations count="1">
    <dataValidation type="list" allowBlank="1" showInputMessage="1" showErrorMessage="1" sqref="E8" xr:uid="{E651B1B2-DCF1-40E6-844D-48FF0F8B6229}">
      <mc:AlternateContent xmlns:x12ac="http://schemas.microsoft.com/office/spreadsheetml/2011/1/ac" xmlns:mc="http://schemas.openxmlformats.org/markup-compatibility/2006">
        <mc:Choice Requires="x12ac">
          <x12ac:list>"95,0","95,5","99,7"</x12ac:list>
        </mc:Choice>
        <mc:Fallback>
          <formula1>"95,0,95,5,99,7"</formula1>
        </mc:Fallback>
      </mc:AlternateContent>
    </dataValidation>
  </dataValidation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C6124-ADE9-45D4-B771-2B02FBBAD24A}">
  <dimension ref="A1:H21"/>
  <sheetViews>
    <sheetView showGridLines="0" tabSelected="1" workbookViewId="0">
      <selection activeCell="D5" sqref="D5"/>
    </sheetView>
  </sheetViews>
  <sheetFormatPr baseColWidth="10" defaultColWidth="11.42578125" defaultRowHeight="20.100000000000001" customHeight="1" x14ac:dyDescent="0.2"/>
  <cols>
    <col min="1" max="1" width="11.42578125" style="21"/>
    <col min="2" max="2" width="74.28515625" style="24" customWidth="1"/>
    <col min="3" max="4" width="19.5703125" style="23" customWidth="1"/>
    <col min="5" max="5" width="14.42578125" style="21" customWidth="1"/>
    <col min="6" max="6" width="4.42578125" style="21" customWidth="1"/>
    <col min="7" max="7" width="38.42578125" style="21" customWidth="1"/>
    <col min="8" max="8" width="47.140625" style="21" customWidth="1"/>
    <col min="9" max="12" width="11.42578125" style="21"/>
    <col min="13" max="14" width="21.42578125" style="21" bestFit="1" customWidth="1"/>
    <col min="15" max="15" width="19.5703125" style="21" bestFit="1" customWidth="1"/>
    <col min="16" max="16384" width="11.42578125" style="21"/>
  </cols>
  <sheetData>
    <row r="1" spans="1:8" ht="30" customHeight="1" thickBot="1" x14ac:dyDescent="0.25">
      <c r="A1" s="78" t="s">
        <v>13</v>
      </c>
      <c r="B1" s="79"/>
      <c r="C1" s="79"/>
      <c r="D1" s="79"/>
      <c r="E1" s="79"/>
      <c r="F1" s="79"/>
      <c r="G1" s="80"/>
      <c r="H1" s="30"/>
    </row>
    <row r="2" spans="1:8" s="22" customFormat="1" ht="30" customHeight="1" x14ac:dyDescent="0.2">
      <c r="C2" s="23"/>
      <c r="D2" s="23"/>
      <c r="E2" s="24"/>
      <c r="F2" s="24"/>
      <c r="G2" s="24"/>
    </row>
    <row r="3" spans="1:8" s="22" customFormat="1" ht="30" customHeight="1" x14ac:dyDescent="0.2">
      <c r="B3" s="35" t="s">
        <v>17</v>
      </c>
      <c r="C3" s="42">
        <v>22</v>
      </c>
      <c r="D3" s="62">
        <v>50</v>
      </c>
      <c r="E3" s="68" t="s">
        <v>19</v>
      </c>
      <c r="F3" s="25"/>
      <c r="G3" s="26"/>
      <c r="H3" s="27"/>
    </row>
    <row r="4" spans="1:8" s="28" customFormat="1" ht="30" customHeight="1" x14ac:dyDescent="0.2">
      <c r="B4" s="64" t="s">
        <v>6</v>
      </c>
      <c r="C4" s="43"/>
      <c r="D4" s="43"/>
      <c r="E4" s="68" t="s">
        <v>8</v>
      </c>
      <c r="F4" s="21"/>
      <c r="G4" s="21"/>
    </row>
    <row r="5" spans="1:8" s="28" customFormat="1" ht="30" customHeight="1" x14ac:dyDescent="0.2">
      <c r="B5" s="64" t="s">
        <v>16</v>
      </c>
      <c r="C5" s="69">
        <v>5</v>
      </c>
      <c r="D5" s="69">
        <v>5</v>
      </c>
      <c r="E5" s="68" t="s">
        <v>15</v>
      </c>
      <c r="F5" s="21"/>
      <c r="G5" s="21"/>
    </row>
    <row r="6" spans="1:8" s="31" customFormat="1" ht="30" customHeight="1" x14ac:dyDescent="0.2">
      <c r="B6" s="64" t="s">
        <v>7</v>
      </c>
      <c r="C6" s="63">
        <v>95.5</v>
      </c>
      <c r="D6" s="63">
        <v>95.5</v>
      </c>
      <c r="E6" s="68" t="s">
        <v>18</v>
      </c>
      <c r="F6" s="34"/>
      <c r="G6" s="34"/>
    </row>
    <row r="7" spans="1:8" s="28" customFormat="1" ht="30" customHeight="1" x14ac:dyDescent="0.2">
      <c r="A7" s="35"/>
      <c r="B7" s="35"/>
      <c r="C7" s="38"/>
      <c r="D7" s="38"/>
      <c r="E7" s="57"/>
      <c r="F7" s="59"/>
      <c r="G7" s="58"/>
      <c r="H7" s="29"/>
    </row>
    <row r="8" spans="1:8" s="28" customFormat="1" ht="30" customHeight="1" x14ac:dyDescent="0.2">
      <c r="B8" s="41" t="s">
        <v>14</v>
      </c>
      <c r="C8" s="72">
        <f>IF(OR(C3=0,C5=0),"C3? C5?",
(IF(C4&gt;0,
(C4/
(1+
((C4-1)*C5^2)/
((IF(C6=95.5,2,IF(C6=95,1.96,3)))^2*C3*(100-C3))
)
),
(
(IF(C6=95.5,2,IF(C6=95,1.96,3))^2)*C3*(100-C3)/
C5^2))))</f>
        <v>274.56</v>
      </c>
      <c r="D8" s="72">
        <f>IF(OR(D3=0,D5=0),"D3? D5?",
(IF(D4&gt;0,
(D4/
(1+
((D4-1)*D5^2)/
((IF(D6=95.5,2,IF(D6=95,1.96,3)))^2*D3*(100-D3))
)
),
(
(IF(D6=95.5,2,IF(D6=95,1.96,3))^2)*D3*(100-D3)/
D5^2))))</f>
        <v>400</v>
      </c>
      <c r="E8" s="68" t="str">
        <f>IF(OR(C3=0,D3=0,C5=0,D5=0),"[Zeile 3 und/oder Zeile 5 müssen Angaben enthalten!]","")</f>
        <v/>
      </c>
      <c r="F8" s="21"/>
      <c r="G8" s="21"/>
    </row>
    <row r="9" spans="1:8" s="28" customFormat="1" ht="21.95" customHeight="1" x14ac:dyDescent="0.2">
      <c r="B9" s="35"/>
      <c r="C9" s="38"/>
      <c r="D9" s="38"/>
      <c r="E9" s="57"/>
      <c r="F9" s="59"/>
      <c r="G9" s="58"/>
    </row>
    <row r="10" spans="1:8" ht="20.100000000000001" customHeight="1" x14ac:dyDescent="0.2">
      <c r="G10" s="60"/>
      <c r="H10" s="61"/>
    </row>
    <row r="11" spans="1:8" ht="20.100000000000001" customHeight="1" x14ac:dyDescent="0.2">
      <c r="G11" s="39"/>
      <c r="H11" s="28"/>
    </row>
    <row r="12" spans="1:8" ht="20.100000000000001" customHeight="1" x14ac:dyDescent="0.2">
      <c r="G12" s="39"/>
    </row>
    <row r="13" spans="1:8" ht="20.100000000000001" customHeight="1" x14ac:dyDescent="0.2">
      <c r="G13" s="39"/>
    </row>
    <row r="14" spans="1:8" ht="20.100000000000001" customHeight="1" x14ac:dyDescent="0.2">
      <c r="G14" s="39"/>
    </row>
    <row r="15" spans="1:8" ht="20.100000000000001" customHeight="1" x14ac:dyDescent="0.2">
      <c r="G15" s="40"/>
    </row>
    <row r="16" spans="1:8" ht="20.100000000000001" customHeight="1" x14ac:dyDescent="0.2">
      <c r="G16" s="39"/>
    </row>
    <row r="17" spans="7:7" ht="20.100000000000001" customHeight="1" x14ac:dyDescent="0.2">
      <c r="G17" s="39"/>
    </row>
    <row r="18" spans="7:7" ht="20.100000000000001" customHeight="1" x14ac:dyDescent="0.2">
      <c r="G18" s="39"/>
    </row>
    <row r="19" spans="7:7" ht="20.100000000000001" customHeight="1" x14ac:dyDescent="0.2">
      <c r="G19" s="39"/>
    </row>
    <row r="20" spans="7:7" ht="20.100000000000001" customHeight="1" x14ac:dyDescent="0.2">
      <c r="G20" s="39"/>
    </row>
    <row r="21" spans="7:7" ht="20.100000000000001" customHeight="1" x14ac:dyDescent="0.2">
      <c r="G21" s="39"/>
    </row>
  </sheetData>
  <mergeCells count="1">
    <mergeCell ref="A1:G1"/>
  </mergeCells>
  <conditionalFormatting sqref="E7:G7 F8:G8 E9:G9">
    <cfRule type="expression" dxfId="0" priority="1" stopIfTrue="1">
      <formula>$E$7&gt;0</formula>
    </cfRule>
  </conditionalFormatting>
  <dataValidations count="1">
    <dataValidation type="list" showInputMessage="1" showErrorMessage="1" sqref="C6:D6" xr:uid="{A52722AD-A940-491D-9AB1-EAAB5B428748}">
      <mc:AlternateContent xmlns:x12ac="http://schemas.microsoft.com/office/spreadsheetml/2011/1/ac" xmlns:mc="http://schemas.openxmlformats.org/markup-compatibility/2006">
        <mc:Choice Requires="x12ac">
          <x12ac:list>"95,0","95,5","99,7"</x12ac:list>
        </mc:Choice>
        <mc:Fallback>
          <formula1>"95,0,95,5,99,7"</formula1>
        </mc:Fallback>
      </mc:AlternateContent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SchwankungsbreitenTabelle</vt:lpstr>
      <vt:lpstr>VergleichsrechnerProzent</vt:lpstr>
      <vt:lpstr>VergleichsrechnerMittelwert</vt:lpstr>
      <vt:lpstr>Stichprobengröße bestimmen</vt:lpstr>
    </vt:vector>
  </TitlesOfParts>
  <Company>cb_q10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</dc:creator>
  <cp:lastModifiedBy>cb howtodo</cp:lastModifiedBy>
  <cp:lastPrinted>2026-07-04T11:18:44Z</cp:lastPrinted>
  <dcterms:created xsi:type="dcterms:W3CDTF">2009-10-28T14:43:33Z</dcterms:created>
  <dcterms:modified xsi:type="dcterms:W3CDTF">2026-07-05T19:03:58Z</dcterms:modified>
</cp:coreProperties>
</file>